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showInkAnnotation="0" autoCompressPictures="0"/>
  <mc:AlternateContent xmlns:mc="http://schemas.openxmlformats.org/markup-compatibility/2006">
    <mc:Choice Requires="x15">
      <x15ac:absPath xmlns:x15ac="http://schemas.microsoft.com/office/spreadsheetml/2010/11/ac" url="/Users/arnaudmanas/Dropbox (Verdis Group)/Verdis/UNM - Medical Center Campus (UNMC + TNMC)/Transportation/1-TravelSmart Implementation/Options Calculator/"/>
    </mc:Choice>
  </mc:AlternateContent>
  <xr:revisionPtr revIDLastSave="0" documentId="13_ncr:1_{9406C52A-1527-0A48-B23D-AFDB50B92DC6}" xr6:coauthVersionLast="47" xr6:coauthVersionMax="47" xr10:uidLastSave="{00000000-0000-0000-0000-000000000000}"/>
  <bookViews>
    <workbookView xWindow="-38400" yWindow="-3100" windowWidth="38400" windowHeight="21100" tabRatio="575" xr2:uid="{00000000-000D-0000-FFFF-FFFF00000000}"/>
  </bookViews>
  <sheets>
    <sheet name="TravelSmart Calculator" sheetId="5" r:id="rId1"/>
    <sheet name="Details - Keep or Cancel Permit" sheetId="6" state="hidden" r:id="rId2"/>
    <sheet name="Campus Parking Map" sheetId="7" r:id="rId3"/>
    <sheet name="Calculations" sheetId="2" state="hidden" r:id="rId4"/>
    <sheet name="TSCalc-Draft 1" sheetId="1" state="hidden" r:id="rId5"/>
  </sheet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11" i="2" l="1"/>
  <c r="K28" i="5" l="1"/>
  <c r="K11" i="2"/>
  <c r="B17" i="2"/>
  <c r="B20" i="2" s="1"/>
  <c r="B22" i="2"/>
  <c r="C21" i="2"/>
  <c r="K12" i="2"/>
  <c r="K13" i="2"/>
  <c r="K14" i="2"/>
  <c r="K15" i="2"/>
  <c r="K16" i="2"/>
  <c r="B15" i="2"/>
  <c r="H21" i="2" s="1"/>
  <c r="G52" i="5" s="1"/>
  <c r="H22" i="2"/>
  <c r="A45" i="2"/>
  <c r="B45" i="2"/>
  <c r="B60" i="2"/>
  <c r="F10" i="2"/>
  <c r="J15" i="2" s="1"/>
  <c r="E10" i="2"/>
  <c r="J14" i="2" s="1"/>
  <c r="D10" i="2"/>
  <c r="J13" i="2" s="1"/>
  <c r="C10" i="2"/>
  <c r="J12" i="2" s="1"/>
  <c r="B10" i="2"/>
  <c r="J11" i="2" s="1"/>
  <c r="A29" i="2"/>
  <c r="E29" i="2"/>
  <c r="K29" i="2"/>
  <c r="H29" i="2"/>
  <c r="G29" i="2"/>
  <c r="A30" i="2"/>
  <c r="B47" i="2" l="1"/>
  <c r="B49" i="2" s="1"/>
  <c r="B51" i="2" s="1"/>
  <c r="B61" i="2" s="1"/>
  <c r="H20" i="2"/>
  <c r="B23" i="2"/>
  <c r="I54" i="5" s="1"/>
  <c r="D34" i="5"/>
  <c r="B21" i="2"/>
  <c r="I52" i="5" s="1"/>
  <c r="B29" i="1"/>
  <c r="H23" i="2"/>
  <c r="B24" i="2" l="1"/>
  <c r="B26" i="1" s="1"/>
  <c r="G54" i="5"/>
  <c r="G56" i="5" s="1"/>
  <c r="C33" i="1"/>
  <c r="I56" i="5"/>
  <c r="H24" i="2"/>
  <c r="H26" i="1" s="1"/>
  <c r="B27" i="1" l="1"/>
  <c r="G59" i="5"/>
  <c r="G61" i="5" s="1"/>
  <c r="K25" i="5" s="1"/>
  <c r="B57" i="2"/>
  <c r="I66" i="5" s="1"/>
  <c r="G66" i="5"/>
  <c r="B59" i="2"/>
  <c r="C3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Arnaud MANAS</author>
  </authors>
  <commentList>
    <comment ref="A9" authorId="0" shapeId="0" xr:uid="{0267EB18-6F65-0848-A25F-EB0B66513733}">
      <text>
        <r>
          <rPr>
            <b/>
            <sz val="10"/>
            <color rgb="FF000000"/>
            <rFont val="Tahoma"/>
            <family val="2"/>
          </rPr>
          <t>Arnaud MANAS:</t>
        </r>
        <r>
          <rPr>
            <sz val="10"/>
            <color rgb="FF000000"/>
            <rFont val="Tahoma"/>
            <family val="2"/>
          </rPr>
          <t xml:space="preserve">
</t>
        </r>
        <r>
          <rPr>
            <sz val="10"/>
            <color rgb="FF000000"/>
            <rFont val="Tahoma"/>
            <family val="2"/>
          </rPr>
          <t>Insert depreciation cost per 15k in cell R9</t>
        </r>
      </text>
    </comment>
  </commentList>
</comments>
</file>

<file path=xl/sharedStrings.xml><?xml version="1.0" encoding="utf-8"?>
<sst xmlns="http://schemas.openxmlformats.org/spreadsheetml/2006/main" count="193" uniqueCount="175">
  <si>
    <t>INPUT</t>
  </si>
  <si>
    <t>PLEASE</t>
  </si>
  <si>
    <t>What is your current travel practice?</t>
  </si>
  <si>
    <t>Medium Sedan</t>
  </si>
  <si>
    <t>AAA Costs per mile of car ownership (2013 report)</t>
  </si>
  <si>
    <t>Includes estimated costs for gas, maintenance, tires, full-coverage insurance, license, registration, taxes, depreciation, finance charges</t>
  </si>
  <si>
    <t>Small Sedan</t>
  </si>
  <si>
    <t>Large Sedan</t>
  </si>
  <si>
    <t>4WD SUV</t>
  </si>
  <si>
    <t>Minivan</t>
  </si>
  <si>
    <t>Use this tool to estimate the health benefits and cost savings you will experience when participating in the TRAVEL SMART program!</t>
  </si>
  <si>
    <t>Please answer the questions below.</t>
  </si>
  <si>
    <t xml:space="preserve">   -What type of vehicle do you drive to work?</t>
  </si>
  <si>
    <t xml:space="preserve">   -How many miles is your commute (one-way)?</t>
  </si>
  <si>
    <t>Monthly cost for a parking pass</t>
  </si>
  <si>
    <t>Daily Cost for daily parking</t>
  </si>
  <si>
    <t>26.5 days paid leave per year</t>
  </si>
  <si>
    <t>http://www.bls.gov/news.release/ebs.t05.htm.  Used the average for holiday + sick + vacation time for a workers who has been employeed 3 years</t>
  </si>
  <si>
    <t>work days per year</t>
  </si>
  <si>
    <t>Annual Parking Cost</t>
  </si>
  <si>
    <t>Cost to drive per mile (AAA costs)</t>
  </si>
  <si>
    <t>List</t>
  </si>
  <si>
    <t>Value</t>
  </si>
  <si>
    <t>Annual COST CURRENT PRACTICE</t>
  </si>
  <si>
    <t>ASSUMED WORKING WEEKS PER YEAR</t>
  </si>
  <si>
    <t>Annual Cost to drive  CURRENT</t>
  </si>
  <si>
    <t>Carpooling Cost</t>
  </si>
  <si>
    <t>ASSUMED WORKING DAYS PER YEAR</t>
  </si>
  <si>
    <t>Cost daily parking annually</t>
  </si>
  <si>
    <t>Cost daily parking 4 days per week</t>
  </si>
  <si>
    <t>Cost daily parking 3 days per week</t>
  </si>
  <si>
    <t>Cost of daily parking 2 days per week</t>
  </si>
  <si>
    <t>$B$12*('Travel Smart'!$D$6)*(A22*'Travel Smart'!I19)</t>
  </si>
  <si>
    <t>Annual Cost to drive TRAVEL SMART</t>
  </si>
  <si>
    <t>Annual COST TRAVEL SMART</t>
  </si>
  <si>
    <t>daily rate annual total</t>
  </si>
  <si>
    <t>$B$12*('Travel Smart'!$D$6)*(A22*'Travel Smart'!B19)</t>
  </si>
  <si>
    <t>exercise done!</t>
  </si>
  <si>
    <t>Keep working on that exercise goal!</t>
  </si>
  <si>
    <r>
      <t xml:space="preserve">number of days per week you plan to </t>
    </r>
    <r>
      <rPr>
        <b/>
        <sz val="12"/>
        <color theme="1"/>
        <rFont val="Calibri"/>
        <family val="2"/>
        <scheme val="minor"/>
      </rPr>
      <t>DRIVE YOURSELF only</t>
    </r>
    <r>
      <rPr>
        <sz val="12"/>
        <color theme="1"/>
        <rFont val="Calibri"/>
        <family val="2"/>
        <scheme val="minor"/>
      </rPr>
      <t xml:space="preserve"> to Nebraska Medicine</t>
    </r>
  </si>
  <si>
    <r>
      <t xml:space="preserve">number of days per week you plan to </t>
    </r>
    <r>
      <rPr>
        <b/>
        <sz val="12"/>
        <color theme="1"/>
        <rFont val="Calibri"/>
        <family val="2"/>
        <scheme val="minor"/>
      </rPr>
      <t>WALK OR BIKE</t>
    </r>
    <r>
      <rPr>
        <sz val="12"/>
        <color theme="1"/>
        <rFont val="Calibri"/>
        <family val="2"/>
        <scheme val="minor"/>
      </rPr>
      <t xml:space="preserve"> to Nebraska Medicine</t>
    </r>
  </si>
  <si>
    <r>
      <t xml:space="preserve">number of days per week you plan to </t>
    </r>
    <r>
      <rPr>
        <b/>
        <sz val="12"/>
        <color theme="1"/>
        <rFont val="Calibri"/>
        <family val="2"/>
        <scheme val="minor"/>
      </rPr>
      <t xml:space="preserve">CARPOOL </t>
    </r>
    <r>
      <rPr>
        <sz val="12"/>
        <color theme="1"/>
        <rFont val="Calibri"/>
        <family val="2"/>
        <scheme val="minor"/>
      </rPr>
      <t>to Nebraska Medicine</t>
    </r>
  </si>
  <si>
    <t>- How to you plan to change your behavior using TravelSmart?</t>
  </si>
  <si>
    <r>
      <t xml:space="preserve">number of days per week you plan to ride the </t>
    </r>
    <r>
      <rPr>
        <b/>
        <sz val="12"/>
        <color theme="1"/>
        <rFont val="Calibri"/>
        <family val="2"/>
        <scheme val="minor"/>
      </rPr>
      <t>BUS</t>
    </r>
    <r>
      <rPr>
        <sz val="12"/>
        <color theme="1"/>
        <rFont val="Calibri"/>
        <family val="2"/>
        <scheme val="minor"/>
      </rPr>
      <t xml:space="preserve"> to Nebraska Medicine</t>
    </r>
  </si>
  <si>
    <t xml:space="preserve">   - What type of Nebraska Medicine parking pass do you have?</t>
  </si>
  <si>
    <t>Red - $32</t>
  </si>
  <si>
    <r>
      <t xml:space="preserve">average number of days per week you </t>
    </r>
    <r>
      <rPr>
        <b/>
        <sz val="12"/>
        <color theme="1"/>
        <rFont val="Calibri"/>
        <family val="2"/>
        <scheme val="minor"/>
      </rPr>
      <t>DRIVE YOURSELF only</t>
    </r>
    <r>
      <rPr>
        <sz val="12"/>
        <color theme="1"/>
        <rFont val="Calibri"/>
        <family val="2"/>
        <scheme val="minor"/>
      </rPr>
      <t xml:space="preserve"> to Nebraska Medicine</t>
    </r>
  </si>
  <si>
    <r>
      <t xml:space="preserve">average number of days per week you </t>
    </r>
    <r>
      <rPr>
        <b/>
        <sz val="12"/>
        <color theme="1"/>
        <rFont val="Calibri"/>
        <family val="2"/>
        <scheme val="minor"/>
      </rPr>
      <t>WALK OR BIKE</t>
    </r>
    <r>
      <rPr>
        <sz val="12"/>
        <color theme="1"/>
        <rFont val="Calibri"/>
        <family val="2"/>
        <scheme val="minor"/>
      </rPr>
      <t xml:space="preserve"> to Nebraska Medicine</t>
    </r>
  </si>
  <si>
    <r>
      <t xml:space="preserve">average number of days per week you ride the </t>
    </r>
    <r>
      <rPr>
        <b/>
        <sz val="12"/>
        <color theme="1"/>
        <rFont val="Calibri"/>
        <family val="2"/>
        <scheme val="minor"/>
      </rPr>
      <t>BUS</t>
    </r>
    <r>
      <rPr>
        <sz val="12"/>
        <color theme="1"/>
        <rFont val="Calibri"/>
        <family val="2"/>
        <scheme val="minor"/>
      </rPr>
      <t xml:space="preserve"> to Nebraska Medicine</t>
    </r>
  </si>
  <si>
    <r>
      <t xml:space="preserve">average number of days per week you </t>
    </r>
    <r>
      <rPr>
        <b/>
        <sz val="12"/>
        <color theme="1"/>
        <rFont val="Calibri"/>
        <family val="2"/>
        <scheme val="minor"/>
      </rPr>
      <t xml:space="preserve">CARPOOL </t>
    </r>
    <r>
      <rPr>
        <sz val="12"/>
        <color theme="1"/>
        <rFont val="Calibri"/>
        <family val="2"/>
        <scheme val="minor"/>
      </rPr>
      <t>to Nebraska Medicine</t>
    </r>
  </si>
  <si>
    <t>MONTHLY COST of your proposed change with TRAVEL SMART</t>
  </si>
  <si>
    <t>MONTHLY COST of your current practice</t>
  </si>
  <si>
    <t>MONTHLY SAVINGS WITH TRAVEL SMART!</t>
  </si>
  <si>
    <t>From the EPA - http://www.epa.gov/cleanenergy/energy-resources/refs.html</t>
  </si>
  <si>
    <t>Mile driven under TRAVEL SMART</t>
  </si>
  <si>
    <t>Miles Driven MONTHLY Under Current</t>
  </si>
  <si>
    <t>FEWER MILES DRIVEN</t>
  </si>
  <si>
    <t>pounds of CO2 over the entire year</t>
  </si>
  <si>
    <t>pounds of CO2 per mile emitted</t>
  </si>
  <si>
    <t xml:space="preserve">Your monthly change is similar to </t>
  </si>
  <si>
    <t>times the amount of CO2 one mature tree can remove from the air in an entire year.</t>
  </si>
  <si>
    <t>pounds of CO2 avoided each month.</t>
  </si>
  <si>
    <t>SELECT / INPUT</t>
  </si>
  <si>
    <t>You're helping the environment too.  Fewer miles driven under the TRAVEL SMART program, avoid CO2 emissions that are bad for our environment.</t>
  </si>
  <si>
    <t>Your monthly change results in approx.</t>
  </si>
  <si>
    <t>Should I keep my monthly parking pass?</t>
  </si>
  <si>
    <t>walk</t>
  </si>
  <si>
    <t>bike</t>
  </si>
  <si>
    <t>bus</t>
  </si>
  <si>
    <t>Can walk, bike, bus be combined for exercise purposes? What about costs (annual bike maintenance, shoes?)</t>
  </si>
  <si>
    <t>too many numbers overwhelms people!</t>
  </si>
  <si>
    <t>Bike/Walk/Bus expenses ($150/year)</t>
  </si>
  <si>
    <t>use technical wording: Daily Rate Parking</t>
  </si>
  <si>
    <t>Current
Monthly Costs</t>
  </si>
  <si>
    <t>$</t>
  </si>
  <si>
    <t>Days per week throughout the year</t>
  </si>
  <si>
    <t>Small Car</t>
  </si>
  <si>
    <t>Medium Car</t>
  </si>
  <si>
    <t>Large Car</t>
  </si>
  <si>
    <t>small car</t>
  </si>
  <si>
    <t>VLOOKUP(Mockup!B7,Calculations!$I$8:$J$12,2,FALSE)</t>
  </si>
  <si>
    <r>
      <t>CO</t>
    </r>
    <r>
      <rPr>
        <vertAlign val="subscript"/>
        <sz val="36"/>
        <color theme="1" tint="0.249977111117893"/>
        <rFont val="Calibri"/>
        <family val="2"/>
        <scheme val="minor"/>
      </rPr>
      <t>2</t>
    </r>
  </si>
  <si>
    <t>medium car</t>
  </si>
  <si>
    <t>large car</t>
  </si>
  <si>
    <t>minivan</t>
  </si>
  <si>
    <r>
      <t xml:space="preserve">On average, enter the number of days per week that you </t>
    </r>
    <r>
      <rPr>
        <i/>
        <sz val="12"/>
        <color theme="0" tint="-0.14999847407452621"/>
        <rFont val="Calibri"/>
        <family val="2"/>
        <scheme val="minor"/>
      </rPr>
      <t>plan to</t>
    </r>
    <r>
      <rPr>
        <sz val="12"/>
        <color theme="0" tint="-0.14999847407452621"/>
        <rFont val="Calibri"/>
        <family val="2"/>
        <scheme val="minor"/>
      </rPr>
      <t xml:space="preserve"> </t>
    </r>
    <r>
      <rPr>
        <b/>
        <u/>
        <sz val="12"/>
        <color theme="0" tint="-0.14999847407452621"/>
        <rFont val="Calibri"/>
        <family val="2"/>
        <scheme val="minor"/>
      </rPr>
      <t>CARPOOL</t>
    </r>
    <r>
      <rPr>
        <b/>
        <sz val="12"/>
        <color theme="0" tint="-0.14999847407452621"/>
        <rFont val="Calibri"/>
        <family val="2"/>
        <scheme val="minor"/>
      </rPr>
      <t xml:space="preserve"> </t>
    </r>
    <r>
      <rPr>
        <sz val="12"/>
        <color theme="0" tint="-0.14999847407452621"/>
        <rFont val="Calibri"/>
        <family val="2"/>
        <scheme val="minor"/>
      </rPr>
      <t>to campus</t>
    </r>
  </si>
  <si>
    <r>
      <t xml:space="preserve">On average, enter the number of days per week that you </t>
    </r>
    <r>
      <rPr>
        <i/>
        <sz val="12"/>
        <color theme="0" tint="-0.14999847407452621"/>
        <rFont val="Calibri"/>
        <family val="2"/>
        <scheme val="minor"/>
      </rPr>
      <t>plan to</t>
    </r>
    <r>
      <rPr>
        <sz val="12"/>
        <color theme="0" tint="-0.14999847407452621"/>
        <rFont val="Calibri"/>
        <family val="2"/>
        <scheme val="minor"/>
      </rPr>
      <t xml:space="preserve"> ride the </t>
    </r>
    <r>
      <rPr>
        <b/>
        <u/>
        <sz val="12"/>
        <color theme="0" tint="-0.14999847407452621"/>
        <rFont val="Calibri"/>
        <family val="2"/>
        <scheme val="minor"/>
      </rPr>
      <t>BUS</t>
    </r>
    <r>
      <rPr>
        <b/>
        <sz val="12"/>
        <color theme="0" tint="-0.14999847407452621"/>
        <rFont val="Calibri"/>
        <family val="2"/>
        <scheme val="minor"/>
      </rPr>
      <t xml:space="preserve"> </t>
    </r>
    <r>
      <rPr>
        <sz val="12"/>
        <color theme="0" tint="-0.14999847407452621"/>
        <rFont val="Calibri"/>
        <family val="2"/>
        <scheme val="minor"/>
      </rPr>
      <t>to campus</t>
    </r>
  </si>
  <si>
    <r>
      <t xml:space="preserve">On average, enter the number of days per week that you </t>
    </r>
    <r>
      <rPr>
        <i/>
        <sz val="12"/>
        <color theme="0" tint="-0.14999847407452621"/>
        <rFont val="Calibri"/>
        <family val="2"/>
        <scheme val="minor"/>
      </rPr>
      <t>plan</t>
    </r>
    <r>
      <rPr>
        <sz val="12"/>
        <color theme="0" tint="-0.14999847407452621"/>
        <rFont val="Calibri"/>
        <family val="2"/>
        <scheme val="minor"/>
      </rPr>
      <t xml:space="preserve"> to </t>
    </r>
    <r>
      <rPr>
        <b/>
        <u/>
        <sz val="12"/>
        <color theme="0" tint="-0.14999847407452621"/>
        <rFont val="Calibri"/>
        <family val="2"/>
        <scheme val="minor"/>
      </rPr>
      <t>WALK or BIKE</t>
    </r>
    <r>
      <rPr>
        <b/>
        <sz val="12"/>
        <color theme="0" tint="-0.14999847407452621"/>
        <rFont val="Calibri"/>
        <family val="2"/>
        <scheme val="minor"/>
      </rPr>
      <t xml:space="preserve"> </t>
    </r>
    <r>
      <rPr>
        <sz val="12"/>
        <color theme="0" tint="-0.14999847407452621"/>
        <rFont val="Calibri"/>
        <family val="2"/>
        <scheme val="minor"/>
      </rPr>
      <t>to campus</t>
    </r>
  </si>
  <si>
    <r>
      <t xml:space="preserve">On average, enter the number of days per week that you </t>
    </r>
    <r>
      <rPr>
        <b/>
        <u/>
        <sz val="12"/>
        <color theme="0" tint="-0.14999847407452621"/>
        <rFont val="Calibri"/>
        <family val="2"/>
        <scheme val="minor"/>
      </rPr>
      <t>DRIVE BY YOURSELF</t>
    </r>
    <r>
      <rPr>
        <b/>
        <sz val="12"/>
        <color theme="0" tint="-0.14999847407452621"/>
        <rFont val="Calibri"/>
        <family val="2"/>
        <scheme val="minor"/>
      </rPr>
      <t xml:space="preserve"> </t>
    </r>
    <r>
      <rPr>
        <sz val="12"/>
        <color theme="0" tint="-0.14999847407452621"/>
        <rFont val="Calibri"/>
        <family val="2"/>
        <scheme val="minor"/>
      </rPr>
      <t>to campus</t>
    </r>
  </si>
  <si>
    <r>
      <t xml:space="preserve">On average, enter the number of days per week that you </t>
    </r>
    <r>
      <rPr>
        <b/>
        <u/>
        <sz val="12"/>
        <color theme="0" tint="-0.14999847407452621"/>
        <rFont val="Calibri"/>
        <family val="2"/>
        <scheme val="minor"/>
      </rPr>
      <t>WALK or BIKE</t>
    </r>
    <r>
      <rPr>
        <b/>
        <sz val="12"/>
        <color theme="0" tint="-0.14999847407452621"/>
        <rFont val="Calibri"/>
        <family val="2"/>
        <scheme val="minor"/>
      </rPr>
      <t xml:space="preserve"> </t>
    </r>
    <r>
      <rPr>
        <sz val="12"/>
        <color theme="0" tint="-0.14999847407452621"/>
        <rFont val="Calibri"/>
        <family val="2"/>
        <scheme val="minor"/>
      </rPr>
      <t>to campus</t>
    </r>
  </si>
  <si>
    <r>
      <t xml:space="preserve">On average, enter the number of days per week that you ride the </t>
    </r>
    <r>
      <rPr>
        <b/>
        <u/>
        <sz val="12"/>
        <color theme="0" tint="-0.14999847407452621"/>
        <rFont val="Calibri"/>
        <family val="2"/>
        <scheme val="minor"/>
      </rPr>
      <t>BUS</t>
    </r>
    <r>
      <rPr>
        <b/>
        <sz val="12"/>
        <color theme="0" tint="-0.14999847407452621"/>
        <rFont val="Calibri"/>
        <family val="2"/>
        <scheme val="minor"/>
      </rPr>
      <t xml:space="preserve"> </t>
    </r>
    <r>
      <rPr>
        <sz val="12"/>
        <color theme="0" tint="-0.14999847407452621"/>
        <rFont val="Calibri"/>
        <family val="2"/>
        <scheme val="minor"/>
      </rPr>
      <t>to campus</t>
    </r>
  </si>
  <si>
    <r>
      <t xml:space="preserve">On average, enter the number of days per week that you </t>
    </r>
    <r>
      <rPr>
        <b/>
        <u/>
        <sz val="12"/>
        <color theme="0" tint="-0.14999847407452621"/>
        <rFont val="Calibri"/>
        <family val="2"/>
        <scheme val="minor"/>
      </rPr>
      <t>CARPOOL</t>
    </r>
    <r>
      <rPr>
        <b/>
        <sz val="12"/>
        <color theme="0" tint="-0.14999847407452621"/>
        <rFont val="Calibri"/>
        <family val="2"/>
        <scheme val="minor"/>
      </rPr>
      <t xml:space="preserve"> </t>
    </r>
    <r>
      <rPr>
        <sz val="12"/>
        <color theme="0" tint="-0.14999847407452621"/>
        <rFont val="Calibri"/>
        <family val="2"/>
        <scheme val="minor"/>
      </rPr>
      <t>to campus</t>
    </r>
  </si>
  <si>
    <r>
      <t xml:space="preserve">On average, enter the number of days per week that you </t>
    </r>
    <r>
      <rPr>
        <i/>
        <sz val="12"/>
        <color theme="0" tint="-0.14999847407452621"/>
        <rFont val="Calibri"/>
        <family val="2"/>
        <scheme val="minor"/>
      </rPr>
      <t>plan</t>
    </r>
    <r>
      <rPr>
        <sz val="12"/>
        <color theme="0" tint="-0.14999847407452621"/>
        <rFont val="Calibri"/>
        <family val="2"/>
        <scheme val="minor"/>
      </rPr>
      <t xml:space="preserve"> to </t>
    </r>
    <r>
      <rPr>
        <b/>
        <u/>
        <sz val="12"/>
        <color theme="0" tint="-0.14999847407452621"/>
        <rFont val="Calibri"/>
        <family val="2"/>
        <scheme val="minor"/>
      </rPr>
      <t>DRIVE BY YOURSELF</t>
    </r>
    <r>
      <rPr>
        <b/>
        <sz val="12"/>
        <color theme="0" tint="-0.14999847407452621"/>
        <rFont val="Calibri"/>
        <family val="2"/>
        <scheme val="minor"/>
      </rPr>
      <t xml:space="preserve"> </t>
    </r>
    <r>
      <rPr>
        <sz val="12"/>
        <color theme="0" tint="-0.14999847407452621"/>
        <rFont val="Calibri"/>
        <family val="2"/>
        <scheme val="minor"/>
      </rPr>
      <t>to campus</t>
    </r>
  </si>
  <si>
    <t>Monthly Costs
as a TravelSmart Participant</t>
  </si>
  <si>
    <t>TOTAL COST</t>
  </si>
  <si>
    <t xml:space="preserve"> </t>
  </si>
  <si>
    <t>Your
Pocketbook</t>
  </si>
  <si>
    <t>The Planet</t>
  </si>
  <si>
    <t>This tool will help you determine:</t>
  </si>
  <si>
    <t>Click here to calculate the distance you travel ONE-WAY with Google Maps</t>
  </si>
  <si>
    <t>As a TravelSmart participant, your use of active transportation helps reduce your environmental impact by…</t>
  </si>
  <si>
    <t>Select One</t>
  </si>
  <si>
    <t>pounds of CO2 avoided per month</t>
  </si>
  <si>
    <t>pounds per year avoided</t>
  </si>
  <si>
    <t>0.039 metric ton CO2 per urban tree planted</t>
  </si>
  <si>
    <t>http://www.epa.gov/cleanenergy/energy-resources/refs.html</t>
  </si>
  <si>
    <t>pound of CO2 avoided per tree planted</t>
  </si>
  <si>
    <t>urban trees planted, and grow for 10 years</t>
  </si>
  <si>
    <t>pounds of carbon dioxide emissions/pollution
avoided each year</t>
  </si>
  <si>
    <t>COST SAVINGS</t>
  </si>
  <si>
    <r>
      <rPr>
        <b/>
        <sz val="12"/>
        <rFont val="Calibri"/>
        <family val="2"/>
        <scheme val="minor"/>
      </rPr>
      <t>Total Operations + Maintenance Cost</t>
    </r>
    <r>
      <rPr>
        <sz val="12"/>
        <rFont val="Calibri"/>
        <family val="2"/>
        <scheme val="minor"/>
      </rPr>
      <t xml:space="preserve">
</t>
    </r>
    <r>
      <rPr>
        <b/>
        <sz val="12"/>
        <rFont val="Calibri"/>
        <family val="2"/>
        <scheme val="minor"/>
      </rPr>
      <t xml:space="preserve"> to Drive, Bike, Bus, or Walk</t>
    </r>
    <r>
      <rPr>
        <sz val="12"/>
        <rFont val="Calibri"/>
        <family val="2"/>
        <scheme val="minor"/>
      </rPr>
      <t>**</t>
    </r>
  </si>
  <si>
    <t>Permit Fee</t>
  </si>
  <si>
    <t>Cost per mile from AAA - 2015 Driving Costs</t>
  </si>
  <si>
    <t>Value includes: gas, tires, maintenance and deprecitation.  Value does not include insurance, title, registration, taxes or finance charge</t>
  </si>
  <si>
    <t>Gas, Tires &amp; Maintenance Cost</t>
  </si>
  <si>
    <t>Depreciation Costs</t>
  </si>
  <si>
    <t>Difference in gas price used and current Nebraska gas prices is immaterial.</t>
  </si>
  <si>
    <t>equivalent to this number of mature trees absorbing carbon dioxide and cleaning our air</t>
  </si>
  <si>
    <t>PLACE HOLDER TEXT --- CHRIS (or Daniel) will add once all other calculator details/tasks completed</t>
  </si>
  <si>
    <t>Decide whether to keep or not</t>
  </si>
  <si>
    <t>select one…</t>
  </si>
  <si>
    <r>
      <rPr>
        <b/>
        <sz val="12.5"/>
        <color theme="0"/>
        <rFont val="Wingdings"/>
        <charset val="2"/>
      </rPr>
      <t></t>
    </r>
    <r>
      <rPr>
        <i/>
        <sz val="12.5"/>
        <color theme="0"/>
        <rFont val="Wingdings"/>
        <charset val="2"/>
      </rPr>
      <t xml:space="preserve"> </t>
    </r>
    <r>
      <rPr>
        <b/>
        <i/>
        <sz val="13"/>
        <color theme="0"/>
        <rFont val="Calibri"/>
        <family val="2"/>
        <scheme val="minor"/>
      </rPr>
      <t>The financial savings and environmental benefits of using active transportation</t>
    </r>
    <r>
      <rPr>
        <i/>
        <sz val="13"/>
        <color theme="0" tint="-0.249977111117893"/>
        <rFont val="Calibri"/>
        <family val="2"/>
        <scheme val="minor"/>
      </rPr>
      <t xml:space="preserve"> in comparison to driving alone for your personal situation.</t>
    </r>
  </si>
  <si>
    <t>Annual savings as a
TravelSmart Participant</t>
  </si>
  <si>
    <t>CURRENT</t>
  </si>
  <si>
    <t>TRAVELSMART Plan</t>
  </si>
  <si>
    <r>
      <t xml:space="preserve">CANCEL YOUR CURRENT PARKING PERMIT </t>
    </r>
    <r>
      <rPr>
        <sz val="12"/>
        <color theme="1"/>
        <rFont val="Cambria"/>
        <family val="1"/>
      </rPr>
      <t>and park in one of the convenient daily-rate flexible parking lots on the days you need to drive by yourself to campus. Your parking cost = $3 for each day you drive to campus alone.</t>
    </r>
  </si>
  <si>
    <r>
      <t>KEEP YOUR CURRENT PARKING PERMIT</t>
    </r>
    <r>
      <rPr>
        <sz val="12"/>
        <color theme="1"/>
        <rFont val="Cambria"/>
        <family val="1"/>
      </rPr>
      <t xml:space="preserve"> and continue parking in your assigned lot on the days you need to drive by yourself to campus. Your parking cost = standard fee for your parking lot.</t>
    </r>
  </si>
  <si>
    <t>sources:</t>
  </si>
  <si>
    <t>https://www.americanforests.org/discover-forests/tree-facts/</t>
  </si>
  <si>
    <t>http://www.arborenvironmentalalliance.com/carbon-tree-facts.asp</t>
  </si>
  <si>
    <t>pounds of carbon dioxide per year absorbed by a mature tree</t>
  </si>
  <si>
    <t>fewer miles driven equivalent to this many mature trees</t>
  </si>
  <si>
    <t>why are we dividing by 5?</t>
  </si>
  <si>
    <r>
      <rPr>
        <b/>
        <sz val="12"/>
        <rFont val="Calibri"/>
        <family val="2"/>
        <scheme val="minor"/>
      </rPr>
      <t>Parking*</t>
    </r>
  </si>
  <si>
    <r>
      <t xml:space="preserve">Permit Fee </t>
    </r>
    <r>
      <rPr>
        <sz val="10"/>
        <color theme="1" tint="0.249977111117893"/>
        <rFont val="Calibri"/>
        <family val="2"/>
        <scheme val="minor"/>
      </rPr>
      <t>OR</t>
    </r>
    <r>
      <rPr>
        <i/>
        <sz val="10"/>
        <color theme="1" tint="0.249977111117893"/>
        <rFont val="Calibri"/>
        <family val="2"/>
        <scheme val="minor"/>
      </rPr>
      <t xml:space="preserve"> Daily-Rate Fee</t>
    </r>
  </si>
  <si>
    <t>Based on your personal commuting pattern and the TravelSmart plan you noted in Step #3…</t>
  </si>
  <si>
    <r>
      <rPr>
        <u/>
        <sz val="16"/>
        <color theme="0" tint="-0.14999847407452621"/>
        <rFont val="Calibri"/>
        <family val="2"/>
        <scheme val="minor"/>
      </rPr>
      <t>Monthly</t>
    </r>
    <r>
      <rPr>
        <sz val="16"/>
        <color theme="0" tint="-0.14999847407452621"/>
        <rFont val="Calibri"/>
        <family val="2"/>
        <scheme val="minor"/>
      </rPr>
      <t xml:space="preserve"> Savings as a TravelSmart Participant</t>
    </r>
  </si>
  <si>
    <r>
      <rPr>
        <u/>
        <sz val="16"/>
        <color theme="0" tint="-0.14999847407452621"/>
        <rFont val="Calibri"/>
        <family val="2"/>
        <scheme val="minor"/>
      </rPr>
      <t>Annual</t>
    </r>
    <r>
      <rPr>
        <sz val="16"/>
        <color theme="0" tint="-0.14999847407452621"/>
        <rFont val="Calibri"/>
        <family val="2"/>
        <scheme val="minor"/>
      </rPr>
      <t xml:space="preserve"> Savings as a TravelSmart Participant</t>
    </r>
  </si>
  <si>
    <t>Annual environmental impact (in mature trees) as a TravelSmart Participant</t>
  </si>
  <si>
    <r>
      <t></t>
    </r>
    <r>
      <rPr>
        <i/>
        <sz val="13"/>
        <color theme="1"/>
        <rFont val="Wingdings"/>
        <charset val="2"/>
      </rPr>
      <t xml:space="preserve"> </t>
    </r>
    <r>
      <rPr>
        <b/>
        <i/>
        <sz val="13"/>
        <color theme="1"/>
        <rFont val="Calibri"/>
        <family val="2"/>
        <scheme val="minor"/>
      </rPr>
      <t>What to do with your parking permit.</t>
    </r>
    <r>
      <rPr>
        <i/>
        <sz val="13"/>
        <color theme="1"/>
        <rFont val="Calibri"/>
        <family val="2"/>
        <scheme val="minor"/>
      </rPr>
      <t xml:space="preserve"> Whether it makes financial sense to keep or cancel your current parking permit. This is based on
      how many days per week you plan to travel to campus using </t>
    </r>
    <r>
      <rPr>
        <b/>
        <i/>
        <sz val="13"/>
        <color theme="1"/>
        <rFont val="Calibri"/>
        <family val="2"/>
        <scheme val="minor"/>
      </rPr>
      <t>active transportation</t>
    </r>
    <r>
      <rPr>
        <i/>
        <sz val="13"/>
        <color theme="1"/>
        <rFont val="Calibri"/>
        <family val="2"/>
        <scheme val="minor"/>
      </rPr>
      <t xml:space="preserve"> (biking, carpooling, taking the b</t>
    </r>
    <r>
      <rPr>
        <b/>
        <i/>
        <sz val="13"/>
        <color theme="1"/>
        <rFont val="Calibri"/>
        <family val="2"/>
        <scheme val="minor"/>
      </rPr>
      <t>us, or walking).</t>
    </r>
  </si>
  <si>
    <t>new mature trees</t>
  </si>
  <si>
    <r>
      <rPr>
        <b/>
        <sz val="20"/>
        <color theme="0"/>
        <rFont val="Calibri"/>
        <family val="2"/>
        <scheme val="minor"/>
      </rPr>
      <t>STEP 1.</t>
    </r>
    <r>
      <rPr>
        <sz val="16"/>
        <color theme="0"/>
        <rFont val="Calibri"/>
        <family val="2"/>
        <scheme val="minor"/>
      </rPr>
      <t xml:space="preserve"> </t>
    </r>
    <r>
      <rPr>
        <sz val="17"/>
        <color theme="0"/>
        <rFont val="Calibri"/>
        <family val="2"/>
        <scheme val="minor"/>
      </rPr>
      <t>Let's start with the basics…</t>
    </r>
  </si>
  <si>
    <r>
      <rPr>
        <b/>
        <sz val="20"/>
        <color theme="0"/>
        <rFont val="Calibri"/>
        <family val="2"/>
        <scheme val="minor"/>
      </rPr>
      <t>STEP 2.</t>
    </r>
    <r>
      <rPr>
        <sz val="16"/>
        <color theme="0"/>
        <rFont val="Calibri"/>
        <family val="2"/>
        <scheme val="minor"/>
      </rPr>
      <t xml:space="preserve"> </t>
    </r>
    <r>
      <rPr>
        <sz val="17"/>
        <color theme="0"/>
        <rFont val="Calibri"/>
        <family val="2"/>
        <scheme val="minor"/>
      </rPr>
      <t xml:space="preserve">How many days per week do you </t>
    </r>
    <r>
      <rPr>
        <b/>
        <sz val="17"/>
        <color theme="0"/>
        <rFont val="Calibri"/>
        <family val="2"/>
        <scheme val="minor"/>
      </rPr>
      <t>CURRENTLY</t>
    </r>
    <r>
      <rPr>
        <sz val="17"/>
        <color theme="0"/>
        <rFont val="Calibri"/>
        <family val="2"/>
        <scheme val="minor"/>
      </rPr>
      <t xml:space="preserve"> use each of the modes noted below to travel to campus?</t>
    </r>
  </si>
  <si>
    <r>
      <rPr>
        <b/>
        <sz val="20"/>
        <color theme="0"/>
        <rFont val="Calibri"/>
        <family val="2"/>
        <scheme val="minor"/>
      </rPr>
      <t>STEP 3.</t>
    </r>
    <r>
      <rPr>
        <sz val="18"/>
        <color theme="0"/>
        <rFont val="Calibri"/>
        <family val="2"/>
        <scheme val="minor"/>
      </rPr>
      <t xml:space="preserve"> </t>
    </r>
    <r>
      <rPr>
        <sz val="17"/>
        <color theme="0"/>
        <rFont val="Calibri"/>
        <family val="2"/>
        <scheme val="minor"/>
      </rPr>
      <t xml:space="preserve">As a </t>
    </r>
    <r>
      <rPr>
        <b/>
        <sz val="17"/>
        <color theme="0"/>
        <rFont val="Calibri"/>
        <family val="2"/>
        <scheme val="minor"/>
      </rPr>
      <t>TravelSmart participant</t>
    </r>
    <r>
      <rPr>
        <sz val="17"/>
        <color theme="0"/>
        <rFont val="Calibri"/>
        <family val="2"/>
        <scheme val="minor"/>
      </rPr>
      <t xml:space="preserve">, how many days per week do you </t>
    </r>
    <r>
      <rPr>
        <b/>
        <sz val="17"/>
        <color theme="0"/>
        <rFont val="Calibri"/>
        <family val="2"/>
        <scheme val="minor"/>
      </rPr>
      <t>PLAN</t>
    </r>
    <r>
      <rPr>
        <sz val="17"/>
        <color theme="0"/>
        <rFont val="Calibri"/>
        <family val="2"/>
        <scheme val="minor"/>
      </rPr>
      <t xml:space="preserve"> to use each of the modes noted below to travel to campus?</t>
    </r>
  </si>
  <si>
    <r>
      <rPr>
        <b/>
        <sz val="13"/>
        <color theme="0" tint="-0.14999847407452621"/>
        <rFont val="Calibri"/>
        <family val="2"/>
        <scheme val="minor"/>
      </rPr>
      <t xml:space="preserve">Click on the box and select the </t>
    </r>
    <r>
      <rPr>
        <b/>
        <i/>
        <u/>
        <sz val="13"/>
        <color theme="0" tint="-0.14999847407452621"/>
        <rFont val="Calibri"/>
        <family val="2"/>
        <scheme val="minor"/>
      </rPr>
      <t>type of vehicle</t>
    </r>
    <r>
      <rPr>
        <b/>
        <sz val="13"/>
        <color theme="0" tint="-0.14999847407452621"/>
        <rFont val="Calibri"/>
        <family val="2"/>
        <scheme val="minor"/>
      </rPr>
      <t xml:space="preserve"> you typically drive to campus from the dropdown list.</t>
    </r>
  </si>
  <si>
    <r>
      <rPr>
        <b/>
        <sz val="13"/>
        <color theme="0" tint="-0.14999847407452621"/>
        <rFont val="Calibri"/>
        <family val="2"/>
        <scheme val="minor"/>
      </rPr>
      <t xml:space="preserve">Click on the box and select your </t>
    </r>
    <r>
      <rPr>
        <b/>
        <i/>
        <sz val="13"/>
        <color theme="0" tint="-0.14999847407452621"/>
        <rFont val="Calibri"/>
        <family val="2"/>
        <scheme val="minor"/>
      </rPr>
      <t xml:space="preserve">current monthly </t>
    </r>
    <r>
      <rPr>
        <b/>
        <i/>
        <u/>
        <sz val="13"/>
        <color theme="0" tint="-0.14999847407452621"/>
        <rFont val="Calibri"/>
        <family val="2"/>
        <scheme val="minor"/>
      </rPr>
      <t>parking fee/zone color</t>
    </r>
    <r>
      <rPr>
        <b/>
        <sz val="13"/>
        <color theme="0" tint="-0.14999847407452621"/>
        <rFont val="Calibri"/>
        <family val="2"/>
        <scheme val="minor"/>
      </rPr>
      <t xml:space="preserve"> from the dropdown list.</t>
    </r>
    <r>
      <rPr>
        <sz val="12"/>
        <color theme="0" tint="-0.14999847407452621"/>
        <rFont val="Calibri"/>
        <family val="2"/>
        <scheme val="minor"/>
      </rPr>
      <t xml:space="preserve">
</t>
    </r>
    <r>
      <rPr>
        <i/>
        <sz val="10"/>
        <color theme="0" tint="-0.14999847407452621"/>
        <rFont val="Calibri"/>
        <family val="2"/>
        <scheme val="minor"/>
      </rPr>
      <t>If you do NOT know your parking fee/zone color, click on the "Campus Parking Map" link located to the right to confirm your fee/zone.</t>
    </r>
  </si>
  <si>
    <t>Campus Parking Map
(click here)</t>
  </si>
  <si>
    <r>
      <rPr>
        <b/>
        <sz val="13"/>
        <color theme="0" tint="-0.14999847407452621"/>
        <rFont val="Calibri"/>
        <family val="2"/>
        <scheme val="minor"/>
      </rPr>
      <t xml:space="preserve">Enter the </t>
    </r>
    <r>
      <rPr>
        <b/>
        <i/>
        <u/>
        <sz val="13"/>
        <color theme="0" tint="-0.14999847407452621"/>
        <rFont val="Calibri"/>
        <family val="2"/>
        <scheme val="minor"/>
      </rPr>
      <t>number of miles</t>
    </r>
    <r>
      <rPr>
        <b/>
        <sz val="13"/>
        <color theme="0" tint="-0.14999847407452621"/>
        <rFont val="Calibri"/>
        <family val="2"/>
        <scheme val="minor"/>
      </rPr>
      <t xml:space="preserve"> you</t>
    </r>
    <r>
      <rPr>
        <b/>
        <i/>
        <sz val="13"/>
        <color theme="0" tint="-0.14999847407452621"/>
        <rFont val="Calibri"/>
        <family val="2"/>
        <scheme val="minor"/>
      </rPr>
      <t xml:space="preserve"> travel </t>
    </r>
    <r>
      <rPr>
        <b/>
        <i/>
        <u/>
        <sz val="13"/>
        <color theme="0" tint="-0.14999847407452621"/>
        <rFont val="Calibri"/>
        <family val="2"/>
        <scheme val="minor"/>
      </rPr>
      <t>ONE-WAY</t>
    </r>
    <r>
      <rPr>
        <b/>
        <sz val="13"/>
        <color theme="0" tint="-0.14999847407452621"/>
        <rFont val="Calibri"/>
        <family val="2"/>
        <scheme val="minor"/>
      </rPr>
      <t xml:space="preserve"> when commuting from your home to campus.</t>
    </r>
    <r>
      <rPr>
        <b/>
        <sz val="12"/>
        <color theme="0" tint="-0.14999847407452621"/>
        <rFont val="Calibri"/>
        <family val="2"/>
        <scheme val="minor"/>
      </rPr>
      <t xml:space="preserve">
</t>
    </r>
    <r>
      <rPr>
        <i/>
        <sz val="10"/>
        <color theme="0" tint="-0.14999847407452621"/>
        <rFont val="Calibri"/>
        <family val="2"/>
        <scheme val="minor"/>
      </rPr>
      <t>If you do NOT know the mileage for your one-way commute, click on the link to the right to calculate it.</t>
    </r>
  </si>
  <si>
    <r>
      <rPr>
        <b/>
        <i/>
        <sz val="9"/>
        <color theme="0" tint="-0.249977111117893"/>
        <rFont val="Calibri"/>
        <family val="2"/>
        <scheme val="minor"/>
      </rPr>
      <t xml:space="preserve">*Current parking cost </t>
    </r>
    <r>
      <rPr>
        <sz val="9"/>
        <color theme="0" tint="-0.249977111117893"/>
        <rFont val="Calibri"/>
        <family val="2"/>
        <scheme val="minor"/>
      </rPr>
      <t xml:space="preserve">corresponds with the monthly parking permit fee. 
</t>
    </r>
    <r>
      <rPr>
        <b/>
        <i/>
        <sz val="9"/>
        <color theme="0" tint="-0.249977111117893"/>
        <rFont val="Calibri"/>
        <family val="2"/>
        <scheme val="minor"/>
      </rPr>
      <t xml:space="preserve">Parking cost as a TravelSmart participant </t>
    </r>
    <r>
      <rPr>
        <sz val="9"/>
        <color theme="0" tint="-0.249977111117893"/>
        <rFont val="Calibri"/>
        <family val="2"/>
        <scheme val="minor"/>
      </rPr>
      <t xml:space="preserve">either entails the monthly parking permit fee </t>
    </r>
    <r>
      <rPr>
        <b/>
        <u/>
        <sz val="9"/>
        <color theme="0" tint="-0.249977111117893"/>
        <rFont val="Calibri"/>
        <family val="2"/>
        <scheme val="minor"/>
      </rPr>
      <t>OR</t>
    </r>
    <r>
      <rPr>
        <sz val="9"/>
        <color theme="0" tint="-0.249977111117893"/>
        <rFont val="Calibri"/>
        <family val="2"/>
        <scheme val="minor"/>
      </rPr>
      <t xml:space="preserve"> the cost of periodically using $3 daily-rate flexible parking; it depends on the # of days/week a participant plans to use active transportation</t>
    </r>
    <r>
      <rPr>
        <b/>
        <sz val="9"/>
        <color theme="0" tint="-0.249977111117893"/>
        <rFont val="Calibri"/>
        <family val="2"/>
        <scheme val="minor"/>
      </rPr>
      <t xml:space="preserve">. </t>
    </r>
    <r>
      <rPr>
        <sz val="9"/>
        <color theme="0" tint="-0.249977111117893"/>
        <rFont val="Calibri"/>
        <family val="2"/>
        <scheme val="minor"/>
      </rPr>
      <t xml:space="preserve">See the "explanation" in Step #4 for more info.
</t>
    </r>
    <r>
      <rPr>
        <b/>
        <i/>
        <sz val="9"/>
        <color theme="0" tint="-0.249977111117893"/>
        <rFont val="Calibri"/>
        <family val="2"/>
        <scheme val="minor"/>
      </rPr>
      <t>**Total operations/maintenance cost</t>
    </r>
    <r>
      <rPr>
        <sz val="9"/>
        <color theme="0" tint="-0.249977111117893"/>
        <rFont val="Calibri"/>
        <family val="2"/>
        <scheme val="minor"/>
      </rPr>
      <t xml:space="preserve"> </t>
    </r>
    <r>
      <rPr>
        <b/>
        <i/>
        <sz val="9"/>
        <color theme="0" tint="-0.249977111117893"/>
        <rFont val="Calibri"/>
        <family val="2"/>
        <scheme val="minor"/>
      </rPr>
      <t>calculation for driving a vehicle</t>
    </r>
    <r>
      <rPr>
        <sz val="9"/>
        <color theme="0" tint="-0.249977111117893"/>
        <rFont val="Calibri"/>
        <family val="2"/>
        <scheme val="minor"/>
      </rPr>
      <t xml:space="preserve"> come from AAA and include the </t>
    </r>
    <r>
      <rPr>
        <i/>
        <sz val="9"/>
        <color theme="0" tint="-0.249977111117893"/>
        <rFont val="Calibri"/>
        <family val="2"/>
        <scheme val="minor"/>
      </rPr>
      <t>average cost per mile</t>
    </r>
    <r>
      <rPr>
        <sz val="9"/>
        <color theme="0" tint="-0.249977111117893"/>
        <rFont val="Calibri"/>
        <family val="2"/>
        <scheme val="minor"/>
      </rPr>
      <t xml:space="preserve"> for gas, maintenance, tires, and  depreciation.
</t>
    </r>
    <r>
      <rPr>
        <b/>
        <i/>
        <sz val="9"/>
        <color theme="0" tint="-0.249977111117893"/>
        <rFont val="Calibri"/>
        <family val="2"/>
        <scheme val="minor"/>
      </rPr>
      <t>Cost to walk, bike, or use the bu</t>
    </r>
    <r>
      <rPr>
        <sz val="9"/>
        <color theme="0" tint="-0.249977111117893"/>
        <rFont val="Calibri"/>
        <family val="2"/>
        <scheme val="minor"/>
      </rPr>
      <t>s comes from The Bike Union and include shoes, bike tires + tubes, a bike tuneup, and/or cold-weather clothing. An average of $150/year is assumed for these active transportation costs.</t>
    </r>
    <r>
      <rPr>
        <sz val="8.5"/>
        <color theme="0" tint="-0.249977111117893"/>
        <rFont val="Calibri"/>
        <family val="2"/>
        <scheme val="minor"/>
      </rPr>
      <t xml:space="preserve">
</t>
    </r>
  </si>
  <si>
    <t>CLICK HERE to return to the TravelSmart Calculator!</t>
  </si>
  <si>
    <r>
      <t xml:space="preserve">STEP 4. </t>
    </r>
    <r>
      <rPr>
        <sz val="18"/>
        <color theme="0"/>
        <rFont val="Calibri"/>
        <family val="2"/>
        <scheme val="minor"/>
      </rPr>
      <t xml:space="preserve">As a TravelSmart participant using the plan you noted in Step #3 above, should you </t>
    </r>
    <r>
      <rPr>
        <b/>
        <u/>
        <sz val="18"/>
        <color theme="0"/>
        <rFont val="Calibri"/>
        <family val="2"/>
        <scheme val="minor"/>
      </rPr>
      <t>CANCEL</t>
    </r>
    <r>
      <rPr>
        <sz val="18"/>
        <color theme="0"/>
        <rFont val="Calibri"/>
        <family val="2"/>
        <scheme val="minor"/>
      </rPr>
      <t xml:space="preserve"> or </t>
    </r>
    <r>
      <rPr>
        <b/>
        <u/>
        <sz val="18"/>
        <color theme="0"/>
        <rFont val="Calibri"/>
        <family val="2"/>
        <scheme val="minor"/>
      </rPr>
      <t>KEEP</t>
    </r>
    <r>
      <rPr>
        <sz val="18"/>
        <color theme="0"/>
        <rFont val="Calibri"/>
        <family val="2"/>
        <scheme val="minor"/>
      </rPr>
      <t xml:space="preserve"> your current parking permit?</t>
    </r>
  </si>
  <si>
    <r>
      <rPr>
        <b/>
        <sz val="12.5"/>
        <color theme="0"/>
        <rFont val="Wingdings"/>
        <charset val="2"/>
      </rPr>
      <t></t>
    </r>
    <r>
      <rPr>
        <i/>
        <sz val="12.5"/>
        <color theme="0"/>
        <rFont val="Wingdings"/>
        <charset val="2"/>
      </rPr>
      <t xml:space="preserve"> </t>
    </r>
    <r>
      <rPr>
        <b/>
        <i/>
        <sz val="12.5"/>
        <color theme="0"/>
        <rFont val="Calibri"/>
        <family val="2"/>
        <scheme val="minor"/>
      </rPr>
      <t>What to do with your parking permit.</t>
    </r>
    <r>
      <rPr>
        <i/>
        <sz val="12.5"/>
        <color theme="0"/>
        <rFont val="Calibri"/>
        <family val="2"/>
        <scheme val="minor"/>
      </rPr>
      <t xml:space="preserve"> </t>
    </r>
    <r>
      <rPr>
        <i/>
        <sz val="13"/>
        <color theme="0" tint="-0.249977111117893"/>
        <rFont val="Calibri"/>
        <family val="2"/>
        <scheme val="minor"/>
      </rPr>
      <t xml:space="preserve">Whether it makes financial sense to keep or cancel your current parking permit. This is based on
      how many days per week you plan to travel to campus as a TravelSmart participant using </t>
    </r>
    <r>
      <rPr>
        <b/>
        <i/>
        <u/>
        <sz val="13"/>
        <color theme="0" tint="-0.249977111117893"/>
        <rFont val="Calibri"/>
        <family val="2"/>
        <scheme val="minor"/>
      </rPr>
      <t>active transportation</t>
    </r>
    <r>
      <rPr>
        <i/>
        <sz val="13"/>
        <color theme="0" tint="-0.249977111117893"/>
        <rFont val="Calibri"/>
        <family val="2"/>
        <scheme val="minor"/>
      </rPr>
      <t xml:space="preserve"> (biking, carpooling, taking the bus, or walking).</t>
    </r>
  </si>
  <si>
    <t>SUV/Truck</t>
  </si>
  <si>
    <t>SUV or Truck</t>
  </si>
  <si>
    <t>Annual positive environmental
impact as a TravelSmart 
participant is like planting</t>
  </si>
  <si>
    <t>Based on your plan noted in Step #3, it's more cost-effective for you to participate in TravelSmart and…</t>
  </si>
  <si>
    <r>
      <rPr>
        <b/>
        <sz val="10"/>
        <color theme="0"/>
        <rFont val="Cambria"/>
        <family val="1"/>
      </rPr>
      <t>EXPLANATION</t>
    </r>
    <r>
      <rPr>
        <sz val="10"/>
        <color theme="0"/>
        <rFont val="Cambria"/>
        <family val="1"/>
      </rPr>
      <t>:</t>
    </r>
    <r>
      <rPr>
        <sz val="10"/>
        <color theme="0" tint="-0.249977111117893"/>
        <rFont val="Cambria"/>
        <family val="1"/>
      </rPr>
      <t xml:space="preserve"> You will always save money if you participate in TravelSmart and use active transportation</t>
    </r>
    <r>
      <rPr>
        <sz val="10"/>
        <color theme="0"/>
        <rFont val="Cambria"/>
        <family val="1"/>
      </rPr>
      <t xml:space="preserve"> (see the </t>
    </r>
    <r>
      <rPr>
        <b/>
        <sz val="10"/>
        <color theme="0"/>
        <rFont val="Cambria"/>
        <family val="1"/>
      </rPr>
      <t xml:space="preserve">Cost Savings </t>
    </r>
    <r>
      <rPr>
        <sz val="10"/>
        <color theme="0"/>
        <rFont val="Cambria"/>
        <family val="1"/>
      </rPr>
      <t>section below)</t>
    </r>
    <r>
      <rPr>
        <sz val="10"/>
        <color theme="0" tint="-0.249977111117893"/>
        <rFont val="Cambria"/>
        <family val="1"/>
      </rPr>
      <t xml:space="preserve">!
However, to maximize your savings, it’s important to make a well-informed decision about whether to keep or cancel your current parking permit. For most people, if you use </t>
    </r>
    <r>
      <rPr>
        <b/>
        <i/>
        <sz val="10"/>
        <color theme="0" tint="-0.249977111117893"/>
        <rFont val="Cambria"/>
        <family val="1"/>
      </rPr>
      <t>active transportation a</t>
    </r>
    <r>
      <rPr>
        <sz val="10"/>
        <color theme="0" tint="-0.249977111117893"/>
        <rFont val="Cambria"/>
        <family val="1"/>
      </rPr>
      <t xml:space="preserve"> </t>
    </r>
    <r>
      <rPr>
        <b/>
        <i/>
        <sz val="10"/>
        <color theme="0" tint="-0.249977111117893"/>
        <rFont val="Cambria"/>
        <family val="1"/>
      </rPr>
      <t>majority</t>
    </r>
    <r>
      <rPr>
        <sz val="10"/>
        <color theme="0" tint="-0.249977111117893"/>
        <rFont val="Cambria"/>
        <family val="1"/>
      </rPr>
      <t xml:space="preserve"> </t>
    </r>
    <r>
      <rPr>
        <b/>
        <i/>
        <sz val="10"/>
        <color theme="0" tint="-0.249977111117893"/>
        <rFont val="Cambria"/>
        <family val="1"/>
      </rPr>
      <t>of the days per week</t>
    </r>
    <r>
      <rPr>
        <sz val="10"/>
        <color theme="0" tint="-0.249977111117893"/>
        <rFont val="Cambria"/>
        <family val="1"/>
      </rPr>
      <t xml:space="preserve"> that you travel to campus (e.g., 3 out of 5 days/week), it’s financially advantageous to </t>
    </r>
    <r>
      <rPr>
        <b/>
        <i/>
        <sz val="10"/>
        <color theme="0" tint="-0.249977111117893"/>
        <rFont val="Cambria"/>
        <family val="1"/>
      </rPr>
      <t>cancel</t>
    </r>
    <r>
      <rPr>
        <sz val="10"/>
        <color theme="0" tint="-0.249977111117893"/>
        <rFont val="Cambria"/>
        <family val="1"/>
      </rPr>
      <t xml:space="preserve"> your parking permit. In this situation, you only have to pay for $3 daily-rate flexible parking a few days a week when you drive to campus by yourself, which in total for the month is less than what you would pay for your parking permit. On the flip side, if you </t>
    </r>
    <r>
      <rPr>
        <b/>
        <i/>
        <sz val="10"/>
        <color theme="0" tint="-0.249977111117893"/>
        <rFont val="Cambria"/>
        <family val="1"/>
      </rPr>
      <t>drive by yourself to campus more days</t>
    </r>
    <r>
      <rPr>
        <sz val="10"/>
        <color theme="0" tint="-0.249977111117893"/>
        <rFont val="Cambria"/>
        <family val="1"/>
      </rPr>
      <t xml:space="preserve"> </t>
    </r>
    <r>
      <rPr>
        <b/>
        <i/>
        <sz val="10"/>
        <color theme="0" tint="-0.249977111117893"/>
        <rFont val="Cambria"/>
        <family val="1"/>
      </rPr>
      <t>per week</t>
    </r>
    <r>
      <rPr>
        <sz val="10"/>
        <color theme="0" tint="-0.249977111117893"/>
        <rFont val="Cambria"/>
        <family val="1"/>
      </rPr>
      <t xml:space="preserve"> than you use active transportation, it makes more financial sense to </t>
    </r>
    <r>
      <rPr>
        <b/>
        <i/>
        <sz val="10"/>
        <color theme="0" tint="-0.249977111117893"/>
        <rFont val="Cambria"/>
        <family val="1"/>
      </rPr>
      <t>keep</t>
    </r>
    <r>
      <rPr>
        <sz val="10"/>
        <color theme="0" tint="-0.249977111117893"/>
        <rFont val="Cambria"/>
        <family val="1"/>
      </rPr>
      <t xml:space="preserve"> your parking permit. In this case, it’s less expensive to pay the parking permit fee instead of pay for multiple days of $3 daily-rate flexible parking each week. You can test this out for your specific situation by adjusting the number of days you “plan” to use an active transportation mode in Step #3.</t>
    </r>
  </si>
  <si>
    <t>QUESTIONS?</t>
  </si>
  <si>
    <r>
      <t xml:space="preserve">Contact us at </t>
    </r>
    <r>
      <rPr>
        <b/>
        <i/>
        <sz val="14"/>
        <color theme="0"/>
        <rFont val="Calibri"/>
        <family val="2"/>
        <scheme val="minor"/>
      </rPr>
      <t>TravelSmart@unmc.edu</t>
    </r>
    <r>
      <rPr>
        <i/>
        <sz val="14"/>
        <color theme="0"/>
        <rFont val="Calibri"/>
        <family val="2"/>
        <scheme val="minor"/>
      </rPr>
      <t xml:space="preserve"> or </t>
    </r>
    <r>
      <rPr>
        <b/>
        <i/>
        <sz val="14"/>
        <color theme="0"/>
        <rFont val="Calibri"/>
        <family val="2"/>
        <scheme val="minor"/>
      </rPr>
      <t>402.559.8580 (ext. 3</t>
    </r>
    <r>
      <rPr>
        <i/>
        <sz val="14"/>
        <color theme="0"/>
        <rFont val="Calibri"/>
        <family val="2"/>
        <scheme val="minor"/>
      </rPr>
      <t>)</t>
    </r>
  </si>
  <si>
    <t>TravelSmart Options Calculator</t>
  </si>
  <si>
    <t>Green  $85</t>
  </si>
  <si>
    <t>Gray   $42</t>
  </si>
  <si>
    <t>Red   $36</t>
  </si>
  <si>
    <t>Yellow   $29</t>
  </si>
  <si>
    <t>Blue   $16</t>
  </si>
  <si>
    <t>Daily Rate $3</t>
  </si>
  <si>
    <t>https://exchange.aaa.com/wp-content/uploads/2019/09/AAA-Your-Driving-Costs-2019.pdf</t>
  </si>
  <si>
    <t>6.1 metric tons CO2E /vehicle/year</t>
  </si>
  <si>
    <t>based on 15,128 mile average</t>
  </si>
  <si>
    <t>this does not consider car type, or exactly line up with the 15,000 miles assumption above.</t>
  </si>
  <si>
    <t>EPA</t>
  </si>
  <si>
    <t>Average miles driven per year by a Nebraskan (2018)-</t>
  </si>
  <si>
    <t>https://www.mycarinsurance123.com/average-miles-driven-per-year/</t>
  </si>
  <si>
    <t xml:space="preserve"> =&gt; google AAA your driving costs last year</t>
  </si>
  <si>
    <t>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</si>
</sst>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quot;$&quot;#,##0;[Red]\-&quot;$&quot;#,##0"/>
    <numFmt numFmtId="165" formatCode="_(* #,##0_);_(* \(#,##0\);_(* &quot;-&quot;??_);_(@_)"/>
    <numFmt numFmtId="166" formatCode="_(&quot;$&quot;* #,##0.000_);_(&quot;$&quot;* \(#,##0.000\);_(&quot;$&quot;* &quot;-&quot;??_);_(@_)"/>
    <numFmt numFmtId="167" formatCode="_(&quot;$&quot;* #,##0_);_(&quot;$&quot;* \(#,##0\);_(&quot;$&quot;* &quot;-&quot;??_);_(@_)"/>
    <numFmt numFmtId="168" formatCode="0.0"/>
    <numFmt numFmtId="169" formatCode="&quot;$&quot;#,##0;[Red]&quot;$&quot;#,##0"/>
    <numFmt numFmtId="170" formatCode="_(&quot;$&quot;* #,##0.0000_);_(&quot;$&quot;* \(#,##0.0000\);_(&quot;$&quot;* &quot;-&quot;??_);_(@_)"/>
    <numFmt numFmtId="175" formatCode="0.0000"/>
  </numFmts>
  <fonts count="107" x14ac:knownFonts="1">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i/>
      <sz val="12"/>
      <color theme="1"/>
      <name val="Calibri"/>
      <family val="2"/>
      <scheme val="minor"/>
    </font>
    <font>
      <sz val="12"/>
      <color theme="9"/>
      <name val="Calibri"/>
      <family val="2"/>
      <scheme val="minor"/>
    </font>
    <font>
      <sz val="12"/>
      <color theme="0"/>
      <name val="Calibri"/>
      <family val="2"/>
      <scheme val="minor"/>
    </font>
    <font>
      <sz val="8"/>
      <name val="Calibri"/>
      <family val="2"/>
      <scheme val="minor"/>
    </font>
    <font>
      <sz val="12"/>
      <color theme="0" tint="-0.14999847407452621"/>
      <name val="Calibri"/>
      <family val="2"/>
      <scheme val="minor"/>
    </font>
    <font>
      <b/>
      <sz val="12"/>
      <color theme="0" tint="-0.14999847407452621"/>
      <name val="Calibri"/>
      <family val="2"/>
      <scheme val="minor"/>
    </font>
    <font>
      <b/>
      <sz val="12"/>
      <color theme="1" tint="0.34998626667073579"/>
      <name val="Calibri"/>
      <family val="2"/>
      <scheme val="minor"/>
    </font>
    <font>
      <i/>
      <sz val="12"/>
      <color theme="0" tint="-0.14999847407452621"/>
      <name val="Calibri"/>
      <family val="2"/>
      <scheme val="minor"/>
    </font>
    <font>
      <b/>
      <sz val="16"/>
      <color theme="1" tint="0.249977111117893"/>
      <name val="Calibri"/>
      <family val="2"/>
      <scheme val="minor"/>
    </font>
    <font>
      <sz val="12"/>
      <color theme="1" tint="0.249977111117893"/>
      <name val="Calibri"/>
      <family val="2"/>
      <scheme val="minor"/>
    </font>
    <font>
      <sz val="72"/>
      <color theme="1" tint="0.249977111117893"/>
      <name val="Calibri"/>
      <family val="2"/>
      <scheme val="minor"/>
    </font>
    <font>
      <sz val="18"/>
      <color theme="0"/>
      <name val="Calibri"/>
      <family val="2"/>
      <scheme val="minor"/>
    </font>
    <font>
      <b/>
      <sz val="18"/>
      <color theme="0"/>
      <name val="Calibri"/>
      <family val="2"/>
      <scheme val="minor"/>
    </font>
    <font>
      <sz val="12"/>
      <color theme="7"/>
      <name val="Calibri"/>
      <family val="2"/>
      <scheme val="minor"/>
    </font>
    <font>
      <i/>
      <sz val="12"/>
      <color theme="7"/>
      <name val="Calibri"/>
      <family val="2"/>
      <scheme val="minor"/>
    </font>
    <font>
      <sz val="7"/>
      <color theme="1"/>
      <name val="Calibri"/>
      <family val="2"/>
      <scheme val="minor"/>
    </font>
    <font>
      <i/>
      <sz val="12"/>
      <color theme="9"/>
      <name val="Calibri"/>
      <family val="2"/>
      <scheme val="minor"/>
    </font>
    <font>
      <sz val="36"/>
      <color theme="1" tint="0.249977111117893"/>
      <name val="Calibri"/>
      <family val="2"/>
      <scheme val="minor"/>
    </font>
    <font>
      <vertAlign val="subscript"/>
      <sz val="36"/>
      <color theme="1" tint="0.249977111117893"/>
      <name val="Calibri"/>
      <family val="2"/>
      <scheme val="minor"/>
    </font>
    <font>
      <sz val="10"/>
      <color theme="1"/>
      <name val="Calibri"/>
      <family val="2"/>
      <scheme val="minor"/>
    </font>
    <font>
      <sz val="10"/>
      <color theme="0" tint="-0.14999847407452621"/>
      <name val="Calibri"/>
      <family val="2"/>
      <scheme val="minor"/>
    </font>
    <font>
      <sz val="7"/>
      <color theme="1" tint="0.249977111117893"/>
      <name val="Calibri"/>
      <family val="2"/>
      <scheme val="minor"/>
    </font>
    <font>
      <sz val="14"/>
      <color theme="1" tint="0.249977111117893"/>
      <name val="Calibri"/>
      <family val="2"/>
      <scheme val="minor"/>
    </font>
    <font>
      <sz val="7"/>
      <color theme="0" tint="-0.249977111117893"/>
      <name val="Calibri"/>
      <family val="2"/>
      <scheme val="minor"/>
    </font>
    <font>
      <b/>
      <sz val="16"/>
      <color theme="0"/>
      <name val="Calibri"/>
      <family val="2"/>
      <scheme val="minor"/>
    </font>
    <font>
      <b/>
      <sz val="20"/>
      <color theme="0"/>
      <name val="Calibri"/>
      <family val="2"/>
      <scheme val="minor"/>
    </font>
    <font>
      <b/>
      <u/>
      <sz val="12"/>
      <color theme="0" tint="-0.14999847407452621"/>
      <name val="Calibri"/>
      <family val="2"/>
      <scheme val="minor"/>
    </font>
    <font>
      <sz val="15"/>
      <color theme="0"/>
      <name val="Calibri"/>
      <family val="2"/>
      <scheme val="minor"/>
    </font>
    <font>
      <b/>
      <sz val="14"/>
      <color theme="0"/>
      <name val="Calibri"/>
      <family val="2"/>
      <scheme val="minor"/>
    </font>
    <font>
      <sz val="12"/>
      <name val="Calibri"/>
      <family val="2"/>
      <scheme val="minor"/>
    </font>
    <font>
      <sz val="11.5"/>
      <name val="Calibri"/>
      <family val="2"/>
      <scheme val="minor"/>
    </font>
    <font>
      <sz val="12"/>
      <color rgb="FF000000"/>
      <name val="Calibri"/>
      <family val="2"/>
      <scheme val="minor"/>
    </font>
    <font>
      <sz val="7"/>
      <color rgb="FF000000"/>
      <name val="Calibri"/>
      <family val="2"/>
      <scheme val="minor"/>
    </font>
    <font>
      <sz val="11"/>
      <color theme="1"/>
      <name val="Calibri"/>
      <family val="2"/>
      <scheme val="minor"/>
    </font>
    <font>
      <b/>
      <sz val="12"/>
      <color theme="0"/>
      <name val="Calibri"/>
      <family val="2"/>
      <scheme val="minor"/>
    </font>
    <font>
      <b/>
      <sz val="14"/>
      <color theme="1" tint="0.249977111117893"/>
      <name val="Calibri"/>
      <family val="2"/>
      <scheme val="minor"/>
    </font>
    <font>
      <i/>
      <sz val="10"/>
      <color theme="0" tint="-0.14999847407452621"/>
      <name val="Calibri"/>
      <family val="2"/>
      <scheme val="minor"/>
    </font>
    <font>
      <i/>
      <sz val="12"/>
      <color theme="0"/>
      <name val="Calibri"/>
      <family val="2"/>
      <scheme val="minor"/>
    </font>
    <font>
      <i/>
      <sz val="13"/>
      <color theme="0"/>
      <name val="Calibri"/>
      <family val="2"/>
      <scheme val="minor"/>
    </font>
    <font>
      <sz val="13"/>
      <color theme="0" tint="-0.14999847407452621"/>
      <name val="Calibri"/>
      <family val="2"/>
      <scheme val="minor"/>
    </font>
    <font>
      <sz val="13"/>
      <color theme="1"/>
      <name val="Calibri"/>
      <family val="2"/>
      <scheme val="minor"/>
    </font>
    <font>
      <b/>
      <i/>
      <sz val="13"/>
      <color theme="0"/>
      <name val="Calibri"/>
      <family val="2"/>
      <scheme val="minor"/>
    </font>
    <font>
      <b/>
      <sz val="12.5"/>
      <color theme="0"/>
      <name val="Wingdings"/>
      <charset val="2"/>
    </font>
    <font>
      <i/>
      <sz val="12.5"/>
      <color theme="0"/>
      <name val="Wingdings"/>
      <charset val="2"/>
    </font>
    <font>
      <i/>
      <sz val="12.5"/>
      <color theme="0"/>
      <name val="Calibri"/>
      <family val="2"/>
      <scheme val="minor"/>
    </font>
    <font>
      <sz val="16"/>
      <color theme="0"/>
      <name val="Calibri"/>
      <family val="2"/>
      <scheme val="minor"/>
    </font>
    <font>
      <i/>
      <u/>
      <sz val="11.5"/>
      <color theme="10"/>
      <name val="Calibri"/>
      <family val="2"/>
      <scheme val="minor"/>
    </font>
    <font>
      <b/>
      <sz val="11.5"/>
      <color theme="0" tint="-0.14999847407452621"/>
      <name val="Calibri"/>
      <family val="2"/>
      <scheme val="minor"/>
    </font>
    <font>
      <sz val="8.5"/>
      <color theme="0" tint="-0.249977111117893"/>
      <name val="Calibri"/>
      <family val="2"/>
      <scheme val="minor"/>
    </font>
    <font>
      <b/>
      <i/>
      <sz val="9"/>
      <color theme="0" tint="-0.249977111117893"/>
      <name val="Calibri"/>
      <family val="2"/>
      <scheme val="minor"/>
    </font>
    <font>
      <sz val="9"/>
      <color theme="0" tint="-0.249977111117893"/>
      <name val="Calibri"/>
      <family val="2"/>
      <scheme val="minor"/>
    </font>
    <font>
      <b/>
      <u/>
      <sz val="9"/>
      <color theme="0" tint="-0.249977111117893"/>
      <name val="Calibri"/>
      <family val="2"/>
      <scheme val="minor"/>
    </font>
    <font>
      <b/>
      <sz val="9"/>
      <color theme="0" tint="-0.249977111117893"/>
      <name val="Calibri"/>
      <family val="2"/>
      <scheme val="minor"/>
    </font>
    <font>
      <i/>
      <sz val="9"/>
      <color theme="0" tint="-0.249977111117893"/>
      <name val="Calibri"/>
      <family val="2"/>
      <scheme val="minor"/>
    </font>
    <font>
      <b/>
      <i/>
      <sz val="12.5"/>
      <color theme="0"/>
      <name val="Calibri"/>
      <family val="2"/>
      <scheme val="minor"/>
    </font>
    <font>
      <b/>
      <sz val="12"/>
      <name val="Calibri"/>
      <family val="2"/>
      <scheme val="minor"/>
    </font>
    <font>
      <b/>
      <sz val="14"/>
      <color rgb="FFFFFFFF"/>
      <name val="Calibri"/>
      <family val="2"/>
      <scheme val="minor"/>
    </font>
    <font>
      <u val="singleAccounting"/>
      <sz val="12"/>
      <color theme="1"/>
      <name val="Calibri"/>
      <family val="2"/>
      <scheme val="minor"/>
    </font>
    <font>
      <u/>
      <sz val="12"/>
      <color theme="1"/>
      <name val="Calibri"/>
      <family val="2"/>
      <scheme val="minor"/>
    </font>
    <font>
      <sz val="12"/>
      <color rgb="FFFF0000"/>
      <name val="Calibri"/>
      <family val="2"/>
      <scheme val="minor"/>
    </font>
    <font>
      <u/>
      <sz val="16"/>
      <color theme="10"/>
      <name val="Calibri"/>
      <family val="2"/>
      <scheme val="minor"/>
    </font>
    <font>
      <sz val="7"/>
      <color rgb="FFFF0000"/>
      <name val="Calibri"/>
      <family val="2"/>
      <scheme val="minor"/>
    </font>
    <font>
      <b/>
      <sz val="12"/>
      <color theme="1"/>
      <name val="Cambria"/>
      <family val="1"/>
    </font>
    <font>
      <sz val="12"/>
      <color theme="1"/>
      <name val="Cambria"/>
      <family val="1"/>
    </font>
    <font>
      <b/>
      <sz val="10"/>
      <color theme="0" tint="-0.249977111117893"/>
      <name val="Cambria"/>
      <family val="1"/>
    </font>
    <font>
      <sz val="10"/>
      <color theme="0" tint="-0.249977111117893"/>
      <name val="Cambria"/>
      <family val="1"/>
    </font>
    <font>
      <b/>
      <i/>
      <sz val="10"/>
      <color theme="0" tint="-0.249977111117893"/>
      <name val="Cambria"/>
      <family val="1"/>
    </font>
    <font>
      <i/>
      <sz val="13"/>
      <color theme="0" tint="-0.249977111117893"/>
      <name val="Calibri"/>
      <family val="2"/>
      <scheme val="minor"/>
    </font>
    <font>
      <sz val="10"/>
      <color theme="0"/>
      <name val="Cambria"/>
      <family val="1"/>
    </font>
    <font>
      <b/>
      <sz val="10"/>
      <color theme="0"/>
      <name val="Cambria"/>
      <family val="1"/>
    </font>
    <font>
      <i/>
      <sz val="12"/>
      <color theme="5"/>
      <name val="Calibri"/>
      <family val="2"/>
      <scheme val="minor"/>
    </font>
    <font>
      <i/>
      <sz val="10"/>
      <color theme="1" tint="0.249977111117893"/>
      <name val="Calibri"/>
      <family val="2"/>
      <scheme val="minor"/>
    </font>
    <font>
      <sz val="10"/>
      <color theme="1" tint="0.249977111117893"/>
      <name val="Calibri"/>
      <family val="2"/>
      <scheme val="minor"/>
    </font>
    <font>
      <sz val="16"/>
      <color theme="0" tint="-0.14999847407452621"/>
      <name val="Calibri"/>
      <family val="2"/>
      <scheme val="minor"/>
    </font>
    <font>
      <u/>
      <sz val="16"/>
      <color theme="0" tint="-0.14999847407452621"/>
      <name val="Calibri"/>
      <family val="2"/>
      <scheme val="minor"/>
    </font>
    <font>
      <sz val="52"/>
      <color theme="1" tint="0.14999847407452621"/>
      <name val="Calibri"/>
      <family val="2"/>
      <scheme val="minor"/>
    </font>
    <font>
      <sz val="52"/>
      <color theme="1"/>
      <name val="Calibri"/>
      <family val="2"/>
      <scheme val="minor"/>
    </font>
    <font>
      <b/>
      <i/>
      <sz val="13"/>
      <color theme="1"/>
      <name val="Calibri"/>
      <family val="2"/>
      <scheme val="minor"/>
    </font>
    <font>
      <b/>
      <sz val="13"/>
      <color theme="1"/>
      <name val="Wingdings"/>
      <charset val="2"/>
    </font>
    <font>
      <i/>
      <sz val="13"/>
      <color theme="1"/>
      <name val="Wingdings"/>
      <charset val="2"/>
    </font>
    <font>
      <i/>
      <sz val="13"/>
      <color theme="1"/>
      <name val="Calibri"/>
      <family val="2"/>
      <scheme val="minor"/>
    </font>
    <font>
      <b/>
      <sz val="13"/>
      <color theme="0" tint="-0.14999847407452621"/>
      <name val="Calibri"/>
      <family val="2"/>
      <scheme val="minor"/>
    </font>
    <font>
      <b/>
      <i/>
      <sz val="13"/>
      <color theme="0" tint="-0.14999847407452621"/>
      <name val="Calibri"/>
      <family val="2"/>
      <scheme val="minor"/>
    </font>
    <font>
      <b/>
      <i/>
      <u/>
      <sz val="13"/>
      <color theme="0" tint="-0.14999847407452621"/>
      <name val="Calibri"/>
      <family val="2"/>
      <scheme val="minor"/>
    </font>
    <font>
      <sz val="17"/>
      <color theme="0"/>
      <name val="Calibri"/>
      <family val="2"/>
      <scheme val="minor"/>
    </font>
    <font>
      <b/>
      <sz val="17"/>
      <color theme="0"/>
      <name val="Calibri"/>
      <family val="2"/>
      <scheme val="minor"/>
    </font>
    <font>
      <b/>
      <u/>
      <sz val="24"/>
      <color theme="10"/>
      <name val="Calibri"/>
      <family val="2"/>
      <scheme val="minor"/>
    </font>
    <font>
      <b/>
      <u/>
      <sz val="24"/>
      <color rgb="FF0000FF"/>
      <name val="Calibri"/>
      <family val="2"/>
      <scheme val="minor"/>
    </font>
    <font>
      <b/>
      <u/>
      <sz val="20"/>
      <color theme="10"/>
      <name val="Calibri"/>
      <family val="2"/>
      <scheme val="minor"/>
    </font>
    <font>
      <b/>
      <u/>
      <sz val="18"/>
      <color theme="0"/>
      <name val="Calibri"/>
      <family val="2"/>
      <scheme val="minor"/>
    </font>
    <font>
      <b/>
      <i/>
      <u/>
      <sz val="13"/>
      <color theme="0" tint="-0.249977111117893"/>
      <name val="Calibri"/>
      <family val="2"/>
      <scheme val="minor"/>
    </font>
    <font>
      <b/>
      <sz val="15"/>
      <color theme="0"/>
      <name val="Calibri"/>
      <family val="2"/>
      <scheme val="minor"/>
    </font>
    <font>
      <b/>
      <sz val="14.5"/>
      <color theme="0"/>
      <name val="Calibri"/>
      <family val="2"/>
      <scheme val="minor"/>
    </font>
    <font>
      <i/>
      <sz val="14"/>
      <color theme="0"/>
      <name val="Calibri"/>
      <family val="2"/>
      <scheme val="minor"/>
    </font>
    <font>
      <u/>
      <sz val="14"/>
      <color theme="10"/>
      <name val="Calibri"/>
      <family val="2"/>
      <scheme val="minor"/>
    </font>
    <font>
      <b/>
      <i/>
      <sz val="14"/>
      <color theme="0"/>
      <name val="Calibri"/>
      <family val="2"/>
      <scheme val="minor"/>
    </font>
    <font>
      <b/>
      <i/>
      <sz val="26"/>
      <color theme="0"/>
      <name val="Calibri"/>
      <family val="2"/>
      <scheme val="minor"/>
    </font>
    <font>
      <b/>
      <sz val="26"/>
      <color theme="1"/>
      <name val="Calibri"/>
      <family val="2"/>
      <scheme val="minor"/>
    </font>
    <font>
      <u/>
      <sz val="12"/>
      <color theme="0" tint="-0.249977111117893"/>
      <name val="Calibri"/>
      <family val="2"/>
      <scheme val="minor"/>
    </font>
    <font>
      <sz val="10"/>
      <color rgb="FF000000"/>
      <name val="Tahoma"/>
      <family val="2"/>
    </font>
    <font>
      <b/>
      <sz val="10"/>
      <color rgb="FF000000"/>
      <name val="Tahoma"/>
      <family val="2"/>
    </font>
  </fonts>
  <fills count="22">
    <fill>
      <patternFill patternType="none"/>
    </fill>
    <fill>
      <patternFill patternType="gray125"/>
    </fill>
    <fill>
      <patternFill patternType="solid">
        <fgColor rgb="FFFFFF00"/>
        <bgColor indexed="64"/>
      </patternFill>
    </fill>
    <fill>
      <patternFill patternType="solid">
        <fgColor rgb="FF5FE15C"/>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168BB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rgb="FF000000"/>
      </patternFill>
    </fill>
    <fill>
      <patternFill patternType="solid">
        <fgColor rgb="FF168BB5"/>
        <bgColor rgb="FF000000"/>
      </patternFill>
    </fill>
    <fill>
      <patternFill patternType="solid">
        <fgColor theme="4" tint="0.39997558519241921"/>
        <bgColor indexed="64"/>
      </patternFill>
    </fill>
    <fill>
      <patternFill patternType="solid">
        <fgColor rgb="FFFF6600"/>
        <bgColor indexed="64"/>
      </patternFill>
    </fill>
    <fill>
      <patternFill patternType="solid">
        <fgColor theme="9"/>
        <bgColor indexed="64"/>
      </patternFill>
    </fill>
    <fill>
      <patternFill patternType="solid">
        <fgColor theme="9"/>
        <bgColor rgb="FF000000"/>
      </patternFill>
    </fill>
    <fill>
      <patternFill patternType="solid">
        <fgColor theme="6"/>
        <bgColor indexed="64"/>
      </patternFill>
    </fill>
    <fill>
      <patternFill patternType="solid">
        <fgColor theme="0" tint="-0.249977111117893"/>
        <bgColor rgb="FF000000"/>
      </patternFill>
    </fill>
    <fill>
      <patternFill patternType="solid">
        <fgColor theme="0"/>
        <bgColor indexed="64"/>
      </patternFill>
    </fill>
    <fill>
      <patternFill patternType="solid">
        <fgColor rgb="FFFFFF00"/>
        <bgColor rgb="FF000000"/>
      </patternFill>
    </fill>
    <fill>
      <patternFill patternType="solid">
        <fgColor theme="0"/>
        <bgColor rgb="FF000000"/>
      </patternFill>
    </fill>
    <fill>
      <patternFill patternType="solid">
        <fgColor rgb="FFFFC000"/>
        <bgColor indexed="64"/>
      </patternFill>
    </fill>
  </fills>
  <borders count="14">
    <border>
      <left/>
      <right/>
      <top/>
      <bottom/>
      <diagonal/>
    </border>
    <border>
      <left style="medium">
        <color auto="1"/>
      </left>
      <right style="medium">
        <color auto="1"/>
      </right>
      <top style="medium">
        <color auto="1"/>
      </top>
      <bottom style="medium">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ck">
        <color rgb="FF168BB5"/>
      </bottom>
      <diagonal/>
    </border>
    <border>
      <left/>
      <right/>
      <top style="thick">
        <color rgb="FF168BB5"/>
      </top>
      <bottom/>
      <diagonal/>
    </border>
    <border>
      <left style="thick">
        <color rgb="FF168BB5"/>
      </left>
      <right/>
      <top/>
      <bottom/>
      <diagonal/>
    </border>
    <border>
      <left style="thick">
        <color rgb="FF168BB5"/>
      </left>
      <right/>
      <top/>
      <bottom style="thick">
        <color rgb="FF168BB5"/>
      </bottom>
      <diagonal/>
    </border>
    <border>
      <left style="thick">
        <color rgb="FF168BB5"/>
      </left>
      <right/>
      <top style="thick">
        <color rgb="FF168BB5"/>
      </top>
      <bottom/>
      <diagonal/>
    </border>
    <border>
      <left/>
      <right style="thick">
        <color rgb="FF168BB5"/>
      </right>
      <top style="thick">
        <color rgb="FF168BB5"/>
      </top>
      <bottom/>
      <diagonal/>
    </border>
    <border>
      <left/>
      <right style="thick">
        <color rgb="FF168BB5"/>
      </right>
      <top/>
      <bottom/>
      <diagonal/>
    </border>
    <border>
      <left/>
      <right style="thick">
        <color rgb="FF168BB5"/>
      </right>
      <top/>
      <bottom style="thick">
        <color rgb="FF168BB5"/>
      </bottom>
      <diagonal/>
    </border>
  </borders>
  <cellStyleXfs count="240">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32">
    <xf numFmtId="0" fontId="0" fillId="0" borderId="0" xfId="0"/>
    <xf numFmtId="0" fontId="0" fillId="2" borderId="0" xfId="0" applyFill="1"/>
    <xf numFmtId="0" fontId="0" fillId="0" borderId="0" xfId="0" applyAlignment="1">
      <alignment horizontal="left"/>
    </xf>
    <xf numFmtId="0" fontId="0" fillId="0" borderId="0" xfId="0" applyAlignment="1">
      <alignment horizontal="center"/>
    </xf>
    <xf numFmtId="0" fontId="3" fillId="0" borderId="0" xfId="0" applyFont="1"/>
    <xf numFmtId="0" fontId="3" fillId="3" borderId="1" xfId="0" applyFont="1" applyFill="1" applyBorder="1" applyAlignment="1">
      <alignment horizontal="center"/>
    </xf>
    <xf numFmtId="0" fontId="3" fillId="0" borderId="0" xfId="0" applyFont="1" applyAlignment="1">
      <alignment horizontal="center"/>
    </xf>
    <xf numFmtId="0" fontId="3" fillId="2" borderId="1" xfId="0" applyFont="1" applyFill="1" applyBorder="1" applyAlignment="1">
      <alignment horizontal="center"/>
    </xf>
    <xf numFmtId="0" fontId="0" fillId="3" borderId="0" xfId="0" applyFill="1"/>
    <xf numFmtId="0" fontId="3" fillId="0" borderId="0" xfId="0" applyFont="1" applyAlignment="1">
      <alignment horizontal="left"/>
    </xf>
    <xf numFmtId="0" fontId="6" fillId="0" borderId="0" xfId="0" applyFont="1"/>
    <xf numFmtId="0" fontId="3" fillId="0" borderId="0" xfId="0" applyFont="1" applyFill="1" applyBorder="1" applyAlignment="1">
      <alignment horizontal="center"/>
    </xf>
    <xf numFmtId="0" fontId="0" fillId="0" borderId="0" xfId="0" quotePrefix="1"/>
    <xf numFmtId="0" fontId="3" fillId="0" borderId="0" xfId="0" quotePrefix="1" applyFont="1" applyAlignment="1">
      <alignment horizontal="left"/>
    </xf>
    <xf numFmtId="0" fontId="3" fillId="0" borderId="0" xfId="0" quotePrefix="1" applyFont="1"/>
    <xf numFmtId="44" fontId="0" fillId="0" borderId="0" xfId="0" applyNumberFormat="1"/>
    <xf numFmtId="168" fontId="0" fillId="0" borderId="0" xfId="0" applyNumberFormat="1"/>
    <xf numFmtId="167" fontId="0" fillId="0" borderId="0" xfId="2" applyNumberFormat="1" applyFont="1" applyAlignment="1">
      <alignment horizontal="left"/>
    </xf>
    <xf numFmtId="167" fontId="0" fillId="0" borderId="2" xfId="2" quotePrefix="1" applyNumberFormat="1" applyFont="1" applyBorder="1"/>
    <xf numFmtId="167" fontId="0" fillId="3" borderId="3" xfId="2" applyNumberFormat="1" applyFont="1" applyFill="1" applyBorder="1" applyAlignment="1">
      <alignment horizontal="left"/>
    </xf>
    <xf numFmtId="0" fontId="3" fillId="3" borderId="4" xfId="0" applyFont="1" applyFill="1" applyBorder="1"/>
    <xf numFmtId="0" fontId="0" fillId="3" borderId="5" xfId="0" applyFill="1" applyBorder="1"/>
    <xf numFmtId="167" fontId="0" fillId="3" borderId="0" xfId="2" quotePrefix="1" applyNumberFormat="1" applyFont="1" applyFill="1"/>
    <xf numFmtId="0" fontId="7" fillId="0" borderId="0" xfId="0" applyFont="1"/>
    <xf numFmtId="167" fontId="0" fillId="0" borderId="0" xfId="2" applyNumberFormat="1" applyFont="1"/>
    <xf numFmtId="165" fontId="0" fillId="0" borderId="0" xfId="1" applyNumberFormat="1" applyFont="1"/>
    <xf numFmtId="165" fontId="0" fillId="0" borderId="0" xfId="0" applyNumberFormat="1"/>
    <xf numFmtId="43" fontId="0" fillId="0" borderId="0" xfId="0" applyNumberFormat="1"/>
    <xf numFmtId="165" fontId="0" fillId="0" borderId="0" xfId="1" applyNumberFormat="1" applyFont="1" applyAlignment="1">
      <alignment horizontal="center"/>
    </xf>
    <xf numFmtId="1" fontId="0" fillId="0" borderId="0" xfId="0" applyNumberFormat="1" applyAlignment="1">
      <alignment horizontal="right"/>
    </xf>
    <xf numFmtId="0" fontId="6" fillId="0" borderId="0" xfId="0" applyFont="1" applyFill="1"/>
    <xf numFmtId="0" fontId="7" fillId="0" borderId="0" xfId="0" applyFont="1" applyAlignment="1">
      <alignment horizontal="center"/>
    </xf>
    <xf numFmtId="0" fontId="0" fillId="7" borderId="0" xfId="0" applyFill="1"/>
    <xf numFmtId="0" fontId="8" fillId="7" borderId="0" xfId="0" applyFont="1" applyFill="1"/>
    <xf numFmtId="0" fontId="0" fillId="7" borderId="0" xfId="0" applyFill="1" applyBorder="1"/>
    <xf numFmtId="0" fontId="0" fillId="7" borderId="0" xfId="0" applyFill="1" applyAlignment="1">
      <alignment horizontal="left"/>
    </xf>
    <xf numFmtId="0" fontId="0" fillId="7" borderId="0" xfId="0" applyFill="1" applyBorder="1" applyAlignment="1">
      <alignment vertical="center"/>
    </xf>
    <xf numFmtId="0" fontId="0" fillId="7" borderId="0" xfId="0" applyFill="1" applyAlignment="1">
      <alignment horizontal="center" vertical="center"/>
    </xf>
    <xf numFmtId="0" fontId="10" fillId="7" borderId="0" xfId="0" applyFont="1" applyFill="1" applyAlignment="1">
      <alignment vertical="center"/>
    </xf>
    <xf numFmtId="0" fontId="0" fillId="7" borderId="0" xfId="0" applyFill="1" applyAlignment="1">
      <alignment vertical="center"/>
    </xf>
    <xf numFmtId="0" fontId="10" fillId="7" borderId="0" xfId="0" applyFont="1" applyFill="1" applyAlignment="1">
      <alignment horizontal="left"/>
    </xf>
    <xf numFmtId="0" fontId="14" fillId="8" borderId="0" xfId="0" applyFont="1" applyFill="1" applyBorder="1" applyAlignment="1">
      <alignment horizontal="center" vertical="center"/>
    </xf>
    <xf numFmtId="0" fontId="0" fillId="7" borderId="0" xfId="0" applyFill="1" applyAlignment="1">
      <alignment horizontal="center"/>
    </xf>
    <xf numFmtId="0" fontId="17" fillId="7" borderId="0" xfId="0" applyFont="1" applyFill="1"/>
    <xf numFmtId="0" fontId="15" fillId="7" borderId="0" xfId="0" applyFont="1" applyFill="1" applyAlignment="1">
      <alignment horizontal="center"/>
    </xf>
    <xf numFmtId="167" fontId="19" fillId="2" borderId="0" xfId="2" applyNumberFormat="1" applyFont="1" applyFill="1"/>
    <xf numFmtId="167" fontId="19" fillId="2" borderId="0" xfId="0" applyNumberFormat="1" applyFont="1" applyFill="1"/>
    <xf numFmtId="167" fontId="19" fillId="2" borderId="2" xfId="2" applyNumberFormat="1" applyFont="1" applyFill="1" applyBorder="1"/>
    <xf numFmtId="44" fontId="19" fillId="0" borderId="0" xfId="2" applyNumberFormat="1" applyFont="1"/>
    <xf numFmtId="44" fontId="19" fillId="4" borderId="0" xfId="2" applyFont="1" applyFill="1"/>
    <xf numFmtId="166" fontId="19" fillId="0" borderId="0" xfId="2" applyNumberFormat="1" applyFont="1"/>
    <xf numFmtId="167" fontId="19" fillId="3" borderId="0" xfId="2" applyNumberFormat="1" applyFont="1" applyFill="1"/>
    <xf numFmtId="167" fontId="19" fillId="5" borderId="0" xfId="2" applyNumberFormat="1" applyFont="1" applyFill="1"/>
    <xf numFmtId="44" fontId="20" fillId="0" borderId="0" xfId="0" applyNumberFormat="1" applyFont="1"/>
    <xf numFmtId="167" fontId="19" fillId="3" borderId="0" xfId="0" applyNumberFormat="1" applyFont="1" applyFill="1"/>
    <xf numFmtId="167" fontId="19" fillId="3" borderId="2" xfId="2" applyNumberFormat="1" applyFont="1" applyFill="1" applyBorder="1"/>
    <xf numFmtId="0" fontId="22" fillId="0" borderId="0" xfId="0" applyFont="1"/>
    <xf numFmtId="0" fontId="16" fillId="7" borderId="0" xfId="0" applyFont="1" applyFill="1" applyAlignment="1">
      <alignment vertical="center" wrapText="1"/>
    </xf>
    <xf numFmtId="0" fontId="15" fillId="7" borderId="0" xfId="0" applyFont="1" applyFill="1" applyAlignment="1">
      <alignment horizontal="left"/>
    </xf>
    <xf numFmtId="0" fontId="15" fillId="7" borderId="0" xfId="0" applyFont="1" applyFill="1"/>
    <xf numFmtId="0" fontId="0" fillId="9" borderId="0" xfId="0" applyFill="1" applyBorder="1"/>
    <xf numFmtId="0" fontId="0" fillId="9" borderId="0" xfId="0" applyFill="1"/>
    <xf numFmtId="0" fontId="0" fillId="9" borderId="0" xfId="0" applyFill="1" applyAlignment="1">
      <alignment horizontal="left"/>
    </xf>
    <xf numFmtId="0" fontId="21" fillId="9" borderId="0" xfId="0" applyFont="1" applyFill="1" applyAlignment="1">
      <alignment horizontal="left" vertical="top" wrapText="1"/>
    </xf>
    <xf numFmtId="0" fontId="15" fillId="7" borderId="0" xfId="0" applyFont="1" applyFill="1" applyBorder="1"/>
    <xf numFmtId="0" fontId="27" fillId="7" borderId="0" xfId="0" applyFont="1" applyFill="1" applyAlignment="1">
      <alignment horizontal="left" vertical="top" wrapText="1"/>
    </xf>
    <xf numFmtId="0" fontId="15" fillId="7" borderId="0" xfId="0" applyFont="1" applyFill="1" applyAlignment="1"/>
    <xf numFmtId="0" fontId="0" fillId="0" borderId="0" xfId="0" applyFill="1"/>
    <xf numFmtId="0" fontId="0" fillId="0" borderId="0" xfId="0" applyFill="1" applyAlignment="1">
      <alignment horizontal="center"/>
    </xf>
    <xf numFmtId="0" fontId="30" fillId="7" borderId="0" xfId="0" applyFont="1" applyFill="1"/>
    <xf numFmtId="0" fontId="12" fillId="8" borderId="0" xfId="0" applyFont="1" applyFill="1" applyBorder="1" applyAlignment="1">
      <alignment horizontal="center" vertical="center"/>
    </xf>
    <xf numFmtId="0" fontId="0" fillId="7" borderId="0" xfId="0" applyFill="1" applyBorder="1" applyAlignment="1">
      <alignment horizontal="left"/>
    </xf>
    <xf numFmtId="0" fontId="0" fillId="7" borderId="0" xfId="0" applyFill="1" applyBorder="1" applyAlignment="1">
      <alignment horizontal="right" vertical="center"/>
    </xf>
    <xf numFmtId="169" fontId="28" fillId="8" borderId="0" xfId="0" applyNumberFormat="1" applyFont="1" applyFill="1" applyBorder="1" applyAlignment="1">
      <alignment horizontal="center" vertical="center"/>
    </xf>
    <xf numFmtId="0" fontId="0" fillId="7" borderId="0" xfId="0" applyFill="1" applyBorder="1" applyAlignment="1">
      <alignment horizontal="center" vertical="center"/>
    </xf>
    <xf numFmtId="0" fontId="0" fillId="7" borderId="0" xfId="0" applyFill="1" applyBorder="1" applyAlignment="1">
      <alignment horizontal="right" vertical="center" wrapText="1"/>
    </xf>
    <xf numFmtId="0" fontId="15" fillId="7" borderId="0" xfId="0" applyFont="1" applyFill="1" applyBorder="1" applyAlignment="1">
      <alignment horizontal="left"/>
    </xf>
    <xf numFmtId="0" fontId="15" fillId="7" borderId="0" xfId="0" applyFont="1" applyFill="1" applyBorder="1" applyAlignment="1">
      <alignment horizontal="center" vertical="center"/>
    </xf>
    <xf numFmtId="0" fontId="10" fillId="7" borderId="0" xfId="0" applyFont="1" applyFill="1" applyBorder="1" applyAlignment="1"/>
    <xf numFmtId="0" fontId="23" fillId="7" borderId="0" xfId="0" applyFont="1" applyFill="1" applyBorder="1" applyAlignment="1">
      <alignment horizontal="center" vertical="center"/>
    </xf>
    <xf numFmtId="0" fontId="10" fillId="7" borderId="0" xfId="0" applyFont="1" applyFill="1" applyBorder="1" applyAlignment="1">
      <alignment vertical="center"/>
    </xf>
    <xf numFmtId="0" fontId="0" fillId="7" borderId="0" xfId="0" applyFill="1" applyBorder="1" applyAlignment="1">
      <alignment wrapText="1"/>
    </xf>
    <xf numFmtId="0" fontId="0" fillId="7" borderId="0" xfId="0" applyFill="1" applyBorder="1" applyAlignment="1">
      <alignment horizontal="left" vertical="center"/>
    </xf>
    <xf numFmtId="0" fontId="26" fillId="7" borderId="0" xfId="0" applyFont="1" applyFill="1" applyBorder="1" applyAlignment="1">
      <alignment horizontal="center" wrapText="1"/>
    </xf>
    <xf numFmtId="0" fontId="25" fillId="7" borderId="0" xfId="0" applyFont="1" applyFill="1" applyBorder="1"/>
    <xf numFmtId="0" fontId="26"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7" fillId="7" borderId="0" xfId="0" applyFont="1" applyFill="1" applyBorder="1" applyAlignment="1">
      <alignment vertical="center"/>
    </xf>
    <xf numFmtId="0" fontId="16" fillId="7" borderId="0" xfId="0" applyFont="1" applyFill="1" applyBorder="1" applyAlignment="1">
      <alignment vertical="center" wrapText="1"/>
    </xf>
    <xf numFmtId="0" fontId="33" fillId="7" borderId="0" xfId="0" applyFont="1" applyFill="1" applyBorder="1" applyAlignment="1">
      <alignment vertical="center" wrapText="1"/>
    </xf>
    <xf numFmtId="0" fontId="34" fillId="7" borderId="0" xfId="0" applyFont="1" applyFill="1" applyBorder="1" applyAlignment="1">
      <alignment horizontal="center" vertical="center" wrapText="1"/>
    </xf>
    <xf numFmtId="0" fontId="34" fillId="7" borderId="0" xfId="0" applyFont="1" applyFill="1" applyBorder="1" applyAlignment="1">
      <alignment horizontal="center" vertical="center"/>
    </xf>
    <xf numFmtId="0" fontId="7" fillId="7" borderId="0" xfId="0" applyFont="1" applyFill="1" applyBorder="1" applyAlignment="1">
      <alignment vertical="center" wrapText="1"/>
    </xf>
    <xf numFmtId="0" fontId="17" fillId="7" borderId="0" xfId="0" applyFont="1" applyFill="1" applyBorder="1" applyAlignment="1"/>
    <xf numFmtId="0" fontId="0" fillId="7" borderId="0" xfId="0" applyFill="1" applyBorder="1" applyAlignment="1">
      <alignment vertical="center" wrapText="1"/>
    </xf>
    <xf numFmtId="0" fontId="17" fillId="7" borderId="0" xfId="0" applyFont="1" applyFill="1" applyBorder="1" applyAlignment="1">
      <alignment wrapText="1"/>
    </xf>
    <xf numFmtId="0" fontId="37" fillId="10" borderId="0" xfId="0" applyFont="1" applyFill="1"/>
    <xf numFmtId="0" fontId="37" fillId="10" borderId="0" xfId="0" applyFont="1" applyFill="1" applyAlignment="1">
      <alignment horizontal="left"/>
    </xf>
    <xf numFmtId="0" fontId="38" fillId="10" borderId="0" xfId="0" applyFont="1" applyFill="1" applyAlignment="1">
      <alignment horizontal="left" vertical="top" wrapText="1"/>
    </xf>
    <xf numFmtId="0" fontId="40" fillId="7" borderId="0" xfId="0" applyFont="1" applyFill="1"/>
    <xf numFmtId="0" fontId="8" fillId="7" borderId="0" xfId="0" applyFont="1" applyFill="1" applyAlignment="1">
      <alignment horizontal="left"/>
    </xf>
    <xf numFmtId="0" fontId="43" fillId="7" borderId="0" xfId="0" applyFont="1" applyFill="1"/>
    <xf numFmtId="0" fontId="43" fillId="7" borderId="0" xfId="0" applyFont="1" applyFill="1" applyAlignment="1">
      <alignment horizontal="left"/>
    </xf>
    <xf numFmtId="0" fontId="53" fillId="7" borderId="0" xfId="0" applyFont="1" applyFill="1" applyBorder="1" applyAlignment="1">
      <alignment horizontal="center" vertical="center" wrapText="1"/>
    </xf>
    <xf numFmtId="0" fontId="29" fillId="7" borderId="0" xfId="0" applyFont="1" applyFill="1" applyBorder="1" applyAlignment="1">
      <alignment horizontal="left" vertical="top" wrapText="1"/>
    </xf>
    <xf numFmtId="0" fontId="25" fillId="0" borderId="0" xfId="0" applyFont="1"/>
    <xf numFmtId="0" fontId="0" fillId="7" borderId="0" xfId="0" applyFill="1" applyBorder="1" applyAlignment="1">
      <alignment horizontal="center" vertical="center" wrapText="1"/>
    </xf>
    <xf numFmtId="0" fontId="26" fillId="7" borderId="0" xfId="0" applyFont="1" applyFill="1" applyBorder="1" applyAlignment="1">
      <alignment horizontal="center" vertical="top" wrapText="1"/>
    </xf>
    <xf numFmtId="0" fontId="31" fillId="7" borderId="0" xfId="0" applyFont="1" applyFill="1" applyBorder="1" applyAlignment="1">
      <alignment vertical="center"/>
    </xf>
    <xf numFmtId="0" fontId="61" fillId="7" borderId="0" xfId="0" applyFont="1" applyFill="1" applyBorder="1" applyAlignment="1">
      <alignment horizontal="right" vertical="center"/>
    </xf>
    <xf numFmtId="0" fontId="0" fillId="7" borderId="0" xfId="0" applyFill="1" applyBorder="1" applyAlignment="1"/>
    <xf numFmtId="0" fontId="0" fillId="0" borderId="0" xfId="0" applyFont="1" applyAlignment="1">
      <alignment horizontal="center"/>
    </xf>
    <xf numFmtId="170" fontId="3" fillId="0" borderId="0" xfId="2" applyNumberFormat="1" applyFont="1"/>
    <xf numFmtId="44" fontId="3" fillId="0" borderId="0" xfId="0" applyNumberFormat="1" applyFont="1"/>
    <xf numFmtId="167" fontId="3" fillId="0" borderId="0" xfId="2" applyNumberFormat="1" applyFont="1"/>
    <xf numFmtId="0" fontId="65" fillId="7" borderId="0" xfId="0" applyFont="1" applyFill="1"/>
    <xf numFmtId="0" fontId="65" fillId="7" borderId="0" xfId="0" applyFont="1" applyFill="1" applyBorder="1"/>
    <xf numFmtId="0" fontId="0" fillId="7" borderId="6" xfId="0" applyFill="1" applyBorder="1" applyAlignment="1">
      <alignment vertical="center"/>
    </xf>
    <xf numFmtId="0" fontId="0" fillId="7" borderId="6" xfId="0" applyFill="1" applyBorder="1" applyAlignment="1">
      <alignment horizontal="center" vertical="center"/>
    </xf>
    <xf numFmtId="0" fontId="14" fillId="8" borderId="6" xfId="0" applyFont="1" applyFill="1" applyBorder="1" applyAlignment="1">
      <alignment horizontal="center" vertical="center"/>
    </xf>
    <xf numFmtId="0" fontId="10" fillId="7" borderId="6" xfId="0" applyFont="1" applyFill="1" applyBorder="1" applyAlignment="1">
      <alignment vertical="center"/>
    </xf>
    <xf numFmtId="0" fontId="7" fillId="7" borderId="6" xfId="0" applyFont="1" applyFill="1" applyBorder="1" applyAlignment="1">
      <alignment vertical="center"/>
    </xf>
    <xf numFmtId="0" fontId="0" fillId="7" borderId="6" xfId="0" applyFill="1" applyBorder="1"/>
    <xf numFmtId="0" fontId="12" fillId="8" borderId="6" xfId="0" applyFont="1" applyFill="1" applyBorder="1" applyAlignment="1">
      <alignment horizontal="center" vertical="center"/>
    </xf>
    <xf numFmtId="0" fontId="25" fillId="7" borderId="6" xfId="0" applyFont="1" applyFill="1" applyBorder="1" applyAlignment="1">
      <alignment horizontal="right" vertical="top"/>
    </xf>
    <xf numFmtId="0" fontId="25" fillId="7" borderId="6" xfId="0" applyFont="1" applyFill="1" applyBorder="1" applyAlignment="1">
      <alignment horizontal="left" vertical="top"/>
    </xf>
    <xf numFmtId="0" fontId="25" fillId="7" borderId="6" xfId="0" applyFont="1" applyFill="1" applyBorder="1" applyAlignment="1">
      <alignment horizontal="center" vertical="top"/>
    </xf>
    <xf numFmtId="0" fontId="34" fillId="7" borderId="0" xfId="0" applyFont="1" applyFill="1" applyBorder="1" applyAlignment="1">
      <alignment horizontal="center" wrapText="1"/>
    </xf>
    <xf numFmtId="0" fontId="67" fillId="7" borderId="0" xfId="0" applyFont="1" applyFill="1" applyBorder="1" applyAlignment="1">
      <alignment horizontal="left" vertical="top" wrapText="1"/>
    </xf>
    <xf numFmtId="0" fontId="65" fillId="0" borderId="0" xfId="0" applyFont="1"/>
    <xf numFmtId="0" fontId="68" fillId="0" borderId="0" xfId="0" applyFont="1"/>
    <xf numFmtId="0" fontId="0" fillId="7" borderId="0" xfId="0" applyFill="1" applyAlignment="1">
      <alignment vertical="center" wrapText="1"/>
    </xf>
    <xf numFmtId="0" fontId="17" fillId="7" borderId="0" xfId="0" applyFont="1" applyFill="1" applyBorder="1" applyAlignment="1">
      <alignment horizontal="left" vertical="center"/>
    </xf>
    <xf numFmtId="0" fontId="15" fillId="9" borderId="0" xfId="0" applyFont="1" applyFill="1"/>
    <xf numFmtId="0" fontId="0" fillId="9" borderId="0" xfId="0" applyFill="1" applyAlignment="1">
      <alignment vertical="center"/>
    </xf>
    <xf numFmtId="0" fontId="0" fillId="9" borderId="0" xfId="0" applyFill="1" applyBorder="1" applyAlignment="1">
      <alignment vertical="center"/>
    </xf>
    <xf numFmtId="0" fontId="15" fillId="7" borderId="10" xfId="0" applyFont="1" applyFill="1" applyBorder="1"/>
    <xf numFmtId="0" fontId="15" fillId="7" borderId="7" xfId="0" applyFont="1" applyFill="1" applyBorder="1"/>
    <xf numFmtId="0" fontId="15" fillId="7" borderId="11" xfId="0" applyFont="1" applyFill="1" applyBorder="1"/>
    <xf numFmtId="0" fontId="0" fillId="7" borderId="13" xfId="0" applyFill="1" applyBorder="1" applyAlignment="1">
      <alignment vertical="center"/>
    </xf>
    <xf numFmtId="0" fontId="0" fillId="7" borderId="12" xfId="0" applyFill="1" applyBorder="1" applyAlignment="1">
      <alignment vertical="center"/>
    </xf>
    <xf numFmtId="0" fontId="0" fillId="7" borderId="9" xfId="0" applyFill="1" applyBorder="1"/>
    <xf numFmtId="0" fontId="0" fillId="7" borderId="13" xfId="0" applyFill="1" applyBorder="1"/>
    <xf numFmtId="0" fontId="15" fillId="7" borderId="7" xfId="0" applyFont="1" applyFill="1" applyBorder="1" applyAlignment="1">
      <alignment horizontal="left"/>
    </xf>
    <xf numFmtId="0" fontId="27" fillId="7" borderId="7" xfId="0" applyFont="1" applyFill="1" applyBorder="1" applyAlignment="1">
      <alignment horizontal="left" vertical="top" wrapText="1"/>
    </xf>
    <xf numFmtId="0" fontId="27" fillId="7" borderId="11" xfId="0" applyFont="1" applyFill="1" applyBorder="1" applyAlignment="1">
      <alignment horizontal="left" vertical="top" wrapText="1"/>
    </xf>
    <xf numFmtId="0" fontId="0" fillId="7" borderId="6" xfId="0" applyFill="1" applyBorder="1" applyAlignment="1">
      <alignment horizontal="left"/>
    </xf>
    <xf numFmtId="0" fontId="0" fillId="7" borderId="8" xfId="0" applyFill="1" applyBorder="1" applyAlignment="1">
      <alignment vertical="center"/>
    </xf>
    <xf numFmtId="167" fontId="76" fillId="0" borderId="0" xfId="2" quotePrefix="1" applyNumberFormat="1" applyFont="1" applyBorder="1"/>
    <xf numFmtId="0" fontId="0" fillId="13" borderId="0" xfId="0" applyFill="1"/>
    <xf numFmtId="169" fontId="77" fillId="8" borderId="0" xfId="0" applyNumberFormat="1" applyFont="1" applyFill="1" applyBorder="1" applyAlignment="1">
      <alignment horizontal="center" vertical="center"/>
    </xf>
    <xf numFmtId="0" fontId="62" fillId="11" borderId="0" xfId="0" applyFont="1" applyFill="1" applyAlignment="1">
      <alignment vertical="center"/>
    </xf>
    <xf numFmtId="0" fontId="62" fillId="15" borderId="0" xfId="0" applyFont="1" applyFill="1" applyAlignment="1">
      <alignment vertical="center"/>
    </xf>
    <xf numFmtId="0" fontId="0" fillId="14" borderId="0" xfId="0" applyFill="1" applyAlignment="1">
      <alignment horizontal="left"/>
    </xf>
    <xf numFmtId="0" fontId="0" fillId="16" borderId="0" xfId="0" applyFill="1"/>
    <xf numFmtId="0" fontId="0" fillId="0" borderId="0" xfId="0" applyAlignment="1"/>
    <xf numFmtId="0" fontId="0" fillId="0" borderId="0" xfId="0" applyFont="1" applyAlignment="1"/>
    <xf numFmtId="0" fontId="82" fillId="0" borderId="0" xfId="0" applyFont="1" applyAlignment="1"/>
    <xf numFmtId="1" fontId="14" fillId="16" borderId="8" xfId="0" applyNumberFormat="1" applyFont="1" applyFill="1" applyBorder="1" applyAlignment="1">
      <alignment horizontal="right" vertical="center"/>
    </xf>
    <xf numFmtId="3" fontId="28" fillId="16" borderId="0" xfId="1" applyNumberFormat="1" applyFont="1" applyFill="1" applyBorder="1" applyAlignment="1">
      <alignment horizontal="center" vertical="center"/>
    </xf>
    <xf numFmtId="1" fontId="28" fillId="16" borderId="0" xfId="0" applyNumberFormat="1" applyFont="1" applyFill="1" applyBorder="1" applyAlignment="1">
      <alignment horizontal="center" vertical="center" wrapText="1"/>
    </xf>
    <xf numFmtId="0" fontId="44" fillId="7" borderId="0" xfId="0" applyFont="1" applyFill="1" applyAlignment="1">
      <alignment vertical="center"/>
    </xf>
    <xf numFmtId="0" fontId="45" fillId="7" borderId="0" xfId="0" applyFont="1" applyFill="1" applyAlignment="1">
      <alignment horizontal="left" vertical="center"/>
    </xf>
    <xf numFmtId="0" fontId="46" fillId="7" borderId="0" xfId="0" applyFont="1" applyFill="1" applyAlignment="1">
      <alignment vertical="center"/>
    </xf>
    <xf numFmtId="0" fontId="87" fillId="7" borderId="6" xfId="0" applyFont="1" applyFill="1" applyBorder="1" applyAlignment="1">
      <alignment horizontal="left" vertical="center"/>
    </xf>
    <xf numFmtId="0" fontId="37" fillId="11" borderId="0" xfId="0" applyFont="1" applyFill="1"/>
    <xf numFmtId="0" fontId="37" fillId="17" borderId="0" xfId="0" applyFont="1" applyFill="1"/>
    <xf numFmtId="0" fontId="15" fillId="9" borderId="0" xfId="0" applyFont="1" applyFill="1" applyBorder="1"/>
    <xf numFmtId="0" fontId="0" fillId="18" borderId="0" xfId="0" applyFill="1"/>
    <xf numFmtId="0" fontId="66" fillId="18" borderId="0" xfId="171" applyFont="1" applyFill="1" applyAlignment="1">
      <alignment vertical="center"/>
    </xf>
    <xf numFmtId="0" fontId="0" fillId="18" borderId="0" xfId="0" applyFill="1" applyAlignment="1"/>
    <xf numFmtId="0" fontId="93" fillId="20" borderId="0" xfId="0" applyFont="1" applyFill="1" applyAlignment="1">
      <alignment vertical="center"/>
    </xf>
    <xf numFmtId="0" fontId="99" fillId="7" borderId="0" xfId="0" applyFont="1" applyFill="1"/>
    <xf numFmtId="0" fontId="102" fillId="7" borderId="0" xfId="0" applyFont="1" applyFill="1"/>
    <xf numFmtId="0" fontId="103" fillId="7" borderId="0" xfId="0" applyFont="1" applyFill="1" applyAlignment="1">
      <alignment horizontal="left"/>
    </xf>
    <xf numFmtId="0" fontId="103" fillId="7" borderId="0" xfId="0" applyFont="1" applyFill="1"/>
    <xf numFmtId="0" fontId="104" fillId="0" borderId="0" xfId="171" applyFont="1"/>
    <xf numFmtId="165" fontId="0" fillId="21" borderId="0" xfId="1" applyNumberFormat="1" applyFont="1" applyFill="1"/>
    <xf numFmtId="170" fontId="1" fillId="21" borderId="0" xfId="2" applyNumberFormat="1" applyFont="1" applyFill="1" applyAlignment="1">
      <alignment horizontal="center"/>
    </xf>
    <xf numFmtId="170" fontId="63" fillId="21" borderId="0" xfId="2" applyNumberFormat="1" applyFont="1" applyFill="1" applyAlignment="1">
      <alignment horizontal="center"/>
    </xf>
    <xf numFmtId="170" fontId="64" fillId="21" borderId="0" xfId="2" applyNumberFormat="1" applyFont="1" applyFill="1" applyAlignment="1">
      <alignment horizontal="right"/>
    </xf>
    <xf numFmtId="0" fontId="0" fillId="21" borderId="0" xfId="0" applyFill="1"/>
    <xf numFmtId="0" fontId="4" fillId="0" borderId="0" xfId="171"/>
    <xf numFmtId="0" fontId="39" fillId="7" borderId="0" xfId="0" applyFont="1" applyFill="1" applyBorder="1" applyAlignment="1">
      <alignment horizontal="center" wrapText="1"/>
    </xf>
    <xf numFmtId="0" fontId="79" fillId="7" borderId="0" xfId="0" applyFont="1" applyFill="1" applyBorder="1" applyAlignment="1">
      <alignment horizontal="center"/>
    </xf>
    <xf numFmtId="164" fontId="41" fillId="16" borderId="0" xfId="0" applyNumberFormat="1" applyFont="1" applyFill="1" applyBorder="1" applyAlignment="1">
      <alignment horizontal="center" vertical="center"/>
    </xf>
    <xf numFmtId="169" fontId="41" fillId="16" borderId="0" xfId="0" applyNumberFormat="1" applyFont="1" applyFill="1" applyBorder="1" applyAlignment="1">
      <alignment horizontal="center" vertical="center"/>
    </xf>
    <xf numFmtId="0" fontId="18" fillId="7" borderId="0" xfId="0" applyFont="1" applyFill="1" applyBorder="1" applyAlignment="1">
      <alignment horizontal="center" wrapText="1"/>
    </xf>
    <xf numFmtId="0" fontId="7" fillId="7" borderId="0" xfId="0" applyFont="1" applyFill="1" applyBorder="1" applyAlignment="1">
      <alignment horizontal="center"/>
    </xf>
    <xf numFmtId="0" fontId="35" fillId="7" borderId="0" xfId="0" applyFont="1" applyFill="1" applyBorder="1" applyAlignment="1">
      <alignment horizontal="right" vertical="center" wrapText="1"/>
    </xf>
    <xf numFmtId="0" fontId="8" fillId="7" borderId="10" xfId="0" applyFont="1" applyFill="1" applyBorder="1" applyAlignment="1">
      <alignment horizontal="center" wrapText="1"/>
    </xf>
    <xf numFmtId="0" fontId="8" fillId="7" borderId="7" xfId="0" applyFont="1" applyFill="1" applyBorder="1" applyAlignment="1">
      <alignment horizontal="center" wrapText="1"/>
    </xf>
    <xf numFmtId="0" fontId="8" fillId="7" borderId="8" xfId="0" applyFont="1" applyFill="1" applyBorder="1" applyAlignment="1">
      <alignment horizontal="center" wrapText="1"/>
    </xf>
    <xf numFmtId="0" fontId="8" fillId="7" borderId="0" xfId="0" applyFont="1" applyFill="1" applyBorder="1" applyAlignment="1">
      <alignment horizontal="center" wrapText="1"/>
    </xf>
    <xf numFmtId="0" fontId="36" fillId="7" borderId="0" xfId="0" applyFont="1" applyFill="1" applyBorder="1" applyAlignment="1">
      <alignment horizontal="left" vertical="center" wrapText="1"/>
    </xf>
    <xf numFmtId="0" fontId="70" fillId="7" borderId="0" xfId="0" applyFont="1" applyFill="1" applyAlignment="1">
      <alignment horizontal="left" vertical="top" wrapText="1"/>
    </xf>
    <xf numFmtId="0" fontId="14" fillId="14" borderId="0" xfId="0" applyFont="1" applyFill="1" applyBorder="1" applyAlignment="1">
      <alignment horizontal="center" vertical="center" wrapText="1"/>
    </xf>
    <xf numFmtId="1" fontId="14" fillId="16" borderId="0" xfId="0" applyNumberFormat="1" applyFont="1" applyFill="1" applyBorder="1" applyAlignment="1">
      <alignment horizontal="left" vertical="center"/>
    </xf>
    <xf numFmtId="0" fontId="98" fillId="7" borderId="0" xfId="0" applyFont="1" applyFill="1" applyAlignment="1">
      <alignment horizontal="left"/>
    </xf>
    <xf numFmtId="0" fontId="97" fillId="7" borderId="0" xfId="0" applyFont="1" applyFill="1" applyAlignment="1">
      <alignment horizontal="left"/>
    </xf>
    <xf numFmtId="0" fontId="16"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29" fillId="7" borderId="0" xfId="0" applyFont="1" applyFill="1" applyBorder="1" applyAlignment="1">
      <alignment horizontal="left" vertical="top" wrapText="1"/>
    </xf>
    <xf numFmtId="164" fontId="14" fillId="16" borderId="9" xfId="0" applyNumberFormat="1" applyFont="1" applyFill="1" applyBorder="1" applyAlignment="1">
      <alignment horizontal="center" vertical="center"/>
    </xf>
    <xf numFmtId="164" fontId="14" fillId="16" borderId="6" xfId="0" applyNumberFormat="1" applyFont="1" applyFill="1" applyBorder="1" applyAlignment="1">
      <alignment horizontal="center" vertical="center"/>
    </xf>
    <xf numFmtId="0" fontId="31" fillId="7" borderId="0" xfId="0" applyFont="1" applyFill="1" applyAlignment="1">
      <alignment horizontal="left" wrapText="1"/>
    </xf>
    <xf numFmtId="0" fontId="47" fillId="7" borderId="0" xfId="0" applyFont="1" applyFill="1" applyAlignment="1">
      <alignment horizontal="left" wrapText="1"/>
    </xf>
    <xf numFmtId="0" fontId="15" fillId="7" borderId="0" xfId="0" applyFont="1" applyFill="1" applyAlignment="1">
      <alignment horizontal="center"/>
    </xf>
    <xf numFmtId="0" fontId="17" fillId="7" borderId="0" xfId="0" applyFont="1" applyFill="1" applyBorder="1" applyAlignment="1">
      <alignment horizontal="left" vertical="center" wrapText="1"/>
    </xf>
    <xf numFmtId="0" fontId="17" fillId="7" borderId="12" xfId="0" applyFont="1" applyFill="1" applyBorder="1" applyAlignment="1">
      <alignment horizontal="left" vertical="center" wrapText="1"/>
    </xf>
    <xf numFmtId="0" fontId="17" fillId="7" borderId="0" xfId="0" applyFont="1" applyFill="1" applyAlignment="1">
      <alignment horizontal="left" vertical="center" wrapText="1"/>
    </xf>
    <xf numFmtId="0" fontId="10" fillId="7" borderId="6" xfId="0" applyFont="1" applyFill="1" applyBorder="1" applyAlignment="1">
      <alignment horizontal="left" vertical="center" wrapText="1"/>
    </xf>
    <xf numFmtId="0" fontId="0" fillId="7" borderId="0" xfId="0" applyFill="1" applyBorder="1" applyAlignment="1">
      <alignment horizontal="center" vertical="center"/>
    </xf>
    <xf numFmtId="0" fontId="100" fillId="12" borderId="6" xfId="171" applyFont="1" applyFill="1" applyBorder="1" applyAlignment="1">
      <alignment horizontal="center" vertical="center" wrapText="1"/>
    </xf>
    <xf numFmtId="0" fontId="100" fillId="12" borderId="13" xfId="171" applyFont="1" applyFill="1" applyBorder="1" applyAlignment="1">
      <alignment horizontal="center" vertical="center" wrapText="1"/>
    </xf>
    <xf numFmtId="0" fontId="52" fillId="7" borderId="7" xfId="171" applyFont="1" applyFill="1" applyBorder="1" applyAlignment="1">
      <alignment horizontal="left"/>
    </xf>
    <xf numFmtId="0" fontId="4" fillId="7" borderId="7" xfId="171" applyFill="1" applyBorder="1" applyAlignment="1">
      <alignment horizontal="left"/>
    </xf>
    <xf numFmtId="0" fontId="11" fillId="7" borderId="7" xfId="0" applyFont="1" applyFill="1" applyBorder="1" applyAlignment="1">
      <alignment horizontal="left" vertical="center" wrapText="1"/>
    </xf>
    <xf numFmtId="0" fontId="11" fillId="7" borderId="7" xfId="0" applyFont="1" applyFill="1" applyBorder="1" applyAlignment="1">
      <alignment horizontal="left" vertical="center"/>
    </xf>
    <xf numFmtId="0" fontId="81" fillId="7" borderId="12" xfId="0" applyFont="1" applyFill="1" applyBorder="1" applyAlignment="1">
      <alignment horizontal="center" wrapText="1"/>
    </xf>
    <xf numFmtId="0" fontId="81" fillId="7" borderId="0" xfId="0" applyFont="1" applyFill="1" applyBorder="1" applyAlignment="1">
      <alignment horizontal="center" wrapText="1"/>
    </xf>
    <xf numFmtId="0" fontId="92" fillId="2" borderId="0" xfId="171" applyFont="1" applyFill="1" applyAlignment="1">
      <alignment horizontal="center" vertical="center"/>
    </xf>
    <xf numFmtId="0" fontId="94" fillId="19" borderId="0" xfId="171" applyFont="1" applyFill="1" applyAlignment="1">
      <alignment horizontal="center" vertical="center" wrapText="1"/>
    </xf>
    <xf numFmtId="0" fontId="84" fillId="0" borderId="0" xfId="0" applyFont="1" applyAlignment="1">
      <alignment horizont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3" fillId="6" borderId="5" xfId="0" applyFont="1" applyFill="1" applyBorder="1" applyAlignment="1">
      <alignment horizontal="center"/>
    </xf>
    <xf numFmtId="0" fontId="0" fillId="0" borderId="0" xfId="0" applyAlignment="1">
      <alignment wrapText="1"/>
    </xf>
    <xf numFmtId="0" fontId="4" fillId="0" borderId="0" xfId="171" applyAlignment="1">
      <alignment wrapText="1"/>
    </xf>
    <xf numFmtId="175" fontId="0" fillId="0" borderId="0" xfId="0" applyNumberFormat="1" applyAlignment="1">
      <alignment horizontal="center"/>
    </xf>
  </cellXfs>
  <cellStyles count="240">
    <cellStyle name="Comma" xfId="1" builtinId="3"/>
    <cellStyle name="Currency" xfId="2"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471714</xdr:colOff>
      <xdr:row>15</xdr:row>
      <xdr:rowOff>65313</xdr:rowOff>
    </xdr:from>
    <xdr:to>
      <xdr:col>1</xdr:col>
      <xdr:colOff>791754</xdr:colOff>
      <xdr:row>15</xdr:row>
      <xdr:rowOff>323921</xdr:rowOff>
    </xdr:to>
    <xdr:pic>
      <xdr:nvPicPr>
        <xdr:cNvPr id="2" name="Picture 1" descr="single-occupant-car.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228" y="2126342"/>
          <a:ext cx="320040" cy="258608"/>
        </a:xfrm>
        <a:prstGeom prst="rect">
          <a:avLst/>
        </a:prstGeom>
      </xdr:spPr>
    </xdr:pic>
    <xdr:clientData/>
  </xdr:twoCellAnchor>
  <xdr:twoCellAnchor editAs="oneCell">
    <xdr:from>
      <xdr:col>1</xdr:col>
      <xdr:colOff>471715</xdr:colOff>
      <xdr:row>16</xdr:row>
      <xdr:rowOff>50800</xdr:rowOff>
    </xdr:from>
    <xdr:to>
      <xdr:col>1</xdr:col>
      <xdr:colOff>791755</xdr:colOff>
      <xdr:row>16</xdr:row>
      <xdr:rowOff>305377</xdr:rowOff>
    </xdr:to>
    <xdr:pic>
      <xdr:nvPicPr>
        <xdr:cNvPr id="4" name="Picture 3" descr="bicycl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0229" y="2518229"/>
          <a:ext cx="320040" cy="254577"/>
        </a:xfrm>
        <a:prstGeom prst="rect">
          <a:avLst/>
        </a:prstGeom>
      </xdr:spPr>
    </xdr:pic>
    <xdr:clientData/>
  </xdr:twoCellAnchor>
  <xdr:twoCellAnchor editAs="oneCell">
    <xdr:from>
      <xdr:col>1</xdr:col>
      <xdr:colOff>500743</xdr:colOff>
      <xdr:row>17</xdr:row>
      <xdr:rowOff>29028</xdr:rowOff>
    </xdr:from>
    <xdr:to>
      <xdr:col>1</xdr:col>
      <xdr:colOff>762251</xdr:colOff>
      <xdr:row>17</xdr:row>
      <xdr:rowOff>349068</xdr:rowOff>
    </xdr:to>
    <xdr:pic>
      <xdr:nvPicPr>
        <xdr:cNvPr id="12" name="Picture 11" descr="bus.pn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9257" y="2902857"/>
          <a:ext cx="261508" cy="320040"/>
        </a:xfrm>
        <a:prstGeom prst="rect">
          <a:avLst/>
        </a:prstGeom>
      </xdr:spPr>
    </xdr:pic>
    <xdr:clientData/>
  </xdr:twoCellAnchor>
  <xdr:twoCellAnchor editAs="oneCell">
    <xdr:from>
      <xdr:col>1</xdr:col>
      <xdr:colOff>478972</xdr:colOff>
      <xdr:row>18</xdr:row>
      <xdr:rowOff>65313</xdr:rowOff>
    </xdr:from>
    <xdr:to>
      <xdr:col>1</xdr:col>
      <xdr:colOff>799012</xdr:colOff>
      <xdr:row>18</xdr:row>
      <xdr:rowOff>314233</xdr:rowOff>
    </xdr:to>
    <xdr:pic>
      <xdr:nvPicPr>
        <xdr:cNvPr id="13" name="Picture 12" descr="carpool-car.png">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47486" y="3345542"/>
          <a:ext cx="320040" cy="248920"/>
        </a:xfrm>
        <a:prstGeom prst="rect">
          <a:avLst/>
        </a:prstGeom>
      </xdr:spPr>
    </xdr:pic>
    <xdr:clientData/>
  </xdr:twoCellAnchor>
  <xdr:twoCellAnchor editAs="oneCell">
    <xdr:from>
      <xdr:col>1</xdr:col>
      <xdr:colOff>258354</xdr:colOff>
      <xdr:row>64</xdr:row>
      <xdr:rowOff>412207</xdr:rowOff>
    </xdr:from>
    <xdr:to>
      <xdr:col>1</xdr:col>
      <xdr:colOff>990130</xdr:colOff>
      <xdr:row>66</xdr:row>
      <xdr:rowOff>142241</xdr:rowOff>
    </xdr:to>
    <xdr:pic>
      <xdr:nvPicPr>
        <xdr:cNvPr id="18" name="Picture 17" descr="17592-200.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5">
          <a:clrChange>
            <a:clrFrom>
              <a:srgbClr val="1778A6"/>
            </a:clrFrom>
            <a:clrTo>
              <a:srgbClr val="1778A6">
                <a:alpha val="0"/>
              </a:srgbClr>
            </a:clrTo>
          </a:clrChange>
          <a:alphaModFix amt="60000"/>
          <a:extLst>
            <a:ext uri="{28A0092B-C50C-407E-A947-70E740481C1C}">
              <a14:useLocalDpi xmlns:a14="http://schemas.microsoft.com/office/drawing/2010/main" val="0"/>
            </a:ext>
          </a:extLst>
        </a:blip>
        <a:stretch>
          <a:fillRect/>
        </a:stretch>
      </xdr:blipFill>
      <xdr:spPr>
        <a:xfrm>
          <a:off x="522514" y="18476687"/>
          <a:ext cx="731776" cy="735874"/>
        </a:xfrm>
        <a:prstGeom prst="rect">
          <a:avLst/>
        </a:prstGeom>
      </xdr:spPr>
    </xdr:pic>
    <xdr:clientData/>
  </xdr:twoCellAnchor>
  <xdr:twoCellAnchor editAs="oneCell">
    <xdr:from>
      <xdr:col>1</xdr:col>
      <xdr:colOff>471714</xdr:colOff>
      <xdr:row>24</xdr:row>
      <xdr:rowOff>65313</xdr:rowOff>
    </xdr:from>
    <xdr:to>
      <xdr:col>1</xdr:col>
      <xdr:colOff>791754</xdr:colOff>
      <xdr:row>24</xdr:row>
      <xdr:rowOff>323921</xdr:rowOff>
    </xdr:to>
    <xdr:pic>
      <xdr:nvPicPr>
        <xdr:cNvPr id="20" name="Picture 19" descr="single-occupant-car.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228" y="2126342"/>
          <a:ext cx="320040" cy="258608"/>
        </a:xfrm>
        <a:prstGeom prst="rect">
          <a:avLst/>
        </a:prstGeom>
      </xdr:spPr>
    </xdr:pic>
    <xdr:clientData/>
  </xdr:twoCellAnchor>
  <xdr:twoCellAnchor editAs="oneCell">
    <xdr:from>
      <xdr:col>1</xdr:col>
      <xdr:colOff>471715</xdr:colOff>
      <xdr:row>25</xdr:row>
      <xdr:rowOff>50800</xdr:rowOff>
    </xdr:from>
    <xdr:to>
      <xdr:col>1</xdr:col>
      <xdr:colOff>791755</xdr:colOff>
      <xdr:row>25</xdr:row>
      <xdr:rowOff>305377</xdr:rowOff>
    </xdr:to>
    <xdr:pic>
      <xdr:nvPicPr>
        <xdr:cNvPr id="21" name="Picture 20" descr="bicycle.pn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0229" y="2518229"/>
          <a:ext cx="320040" cy="254577"/>
        </a:xfrm>
        <a:prstGeom prst="rect">
          <a:avLst/>
        </a:prstGeom>
      </xdr:spPr>
    </xdr:pic>
    <xdr:clientData/>
  </xdr:twoCellAnchor>
  <xdr:twoCellAnchor editAs="oneCell">
    <xdr:from>
      <xdr:col>1</xdr:col>
      <xdr:colOff>500743</xdr:colOff>
      <xdr:row>26</xdr:row>
      <xdr:rowOff>29028</xdr:rowOff>
    </xdr:from>
    <xdr:to>
      <xdr:col>1</xdr:col>
      <xdr:colOff>762251</xdr:colOff>
      <xdr:row>26</xdr:row>
      <xdr:rowOff>349068</xdr:rowOff>
    </xdr:to>
    <xdr:pic>
      <xdr:nvPicPr>
        <xdr:cNvPr id="22" name="Picture 21" descr="bus.png">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9257" y="2902857"/>
          <a:ext cx="261508" cy="320040"/>
        </a:xfrm>
        <a:prstGeom prst="rect">
          <a:avLst/>
        </a:prstGeom>
      </xdr:spPr>
    </xdr:pic>
    <xdr:clientData/>
  </xdr:twoCellAnchor>
  <xdr:twoCellAnchor editAs="oneCell">
    <xdr:from>
      <xdr:col>1</xdr:col>
      <xdr:colOff>478972</xdr:colOff>
      <xdr:row>27</xdr:row>
      <xdr:rowOff>65313</xdr:rowOff>
    </xdr:from>
    <xdr:to>
      <xdr:col>1</xdr:col>
      <xdr:colOff>799012</xdr:colOff>
      <xdr:row>27</xdr:row>
      <xdr:rowOff>314233</xdr:rowOff>
    </xdr:to>
    <xdr:pic>
      <xdr:nvPicPr>
        <xdr:cNvPr id="23" name="Picture 22" descr="carpool-car.png">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747486" y="3345542"/>
          <a:ext cx="320040" cy="248920"/>
        </a:xfrm>
        <a:prstGeom prst="rect">
          <a:avLst/>
        </a:prstGeom>
      </xdr:spPr>
    </xdr:pic>
    <xdr:clientData/>
  </xdr:twoCellAnchor>
  <xdr:twoCellAnchor editAs="oneCell">
    <xdr:from>
      <xdr:col>10</xdr:col>
      <xdr:colOff>107407</xdr:colOff>
      <xdr:row>9</xdr:row>
      <xdr:rowOff>60960</xdr:rowOff>
    </xdr:from>
    <xdr:to>
      <xdr:col>10</xdr:col>
      <xdr:colOff>656047</xdr:colOff>
      <xdr:row>10</xdr:row>
      <xdr:rowOff>104503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a:alphaModFix amt="60000"/>
        </a:blip>
        <a:stretch>
          <a:fillRect/>
        </a:stretch>
      </xdr:blipFill>
      <xdr:spPr>
        <a:xfrm>
          <a:off x="8611327" y="2895600"/>
          <a:ext cx="548640" cy="561703"/>
        </a:xfrm>
        <a:prstGeom prst="rect">
          <a:avLst/>
        </a:prstGeom>
      </xdr:spPr>
    </xdr:pic>
    <xdr:clientData/>
  </xdr:twoCellAnchor>
  <xdr:twoCellAnchor editAs="oneCell">
    <xdr:from>
      <xdr:col>12</xdr:col>
      <xdr:colOff>164011</xdr:colOff>
      <xdr:row>9</xdr:row>
      <xdr:rowOff>30480</xdr:rowOff>
    </xdr:from>
    <xdr:to>
      <xdr:col>12</xdr:col>
      <xdr:colOff>854165</xdr:colOff>
      <xdr:row>10</xdr:row>
      <xdr:rowOff>211183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7">
          <a:alphaModFix amt="60000"/>
        </a:blip>
        <a:stretch>
          <a:fillRect/>
        </a:stretch>
      </xdr:blipFill>
      <xdr:spPr>
        <a:xfrm>
          <a:off x="10263051" y="2865120"/>
          <a:ext cx="690154" cy="698863"/>
        </a:xfrm>
        <a:prstGeom prst="rect">
          <a:avLst/>
        </a:prstGeom>
      </xdr:spPr>
    </xdr:pic>
    <xdr:clientData/>
  </xdr:twoCellAnchor>
  <xdr:twoCellAnchor editAs="oneCell">
    <xdr:from>
      <xdr:col>11</xdr:col>
      <xdr:colOff>72565</xdr:colOff>
      <xdr:row>9</xdr:row>
      <xdr:rowOff>0</xdr:rowOff>
    </xdr:from>
    <xdr:to>
      <xdr:col>11</xdr:col>
      <xdr:colOff>804085</xdr:colOff>
      <xdr:row>10</xdr:row>
      <xdr:rowOff>226423</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a:alphaModFix amt="60000"/>
        </a:blip>
        <a:stretch>
          <a:fillRect/>
        </a:stretch>
      </xdr:blipFill>
      <xdr:spPr>
        <a:xfrm>
          <a:off x="8911765" y="2518232"/>
          <a:ext cx="731520" cy="744583"/>
        </a:xfrm>
        <a:prstGeom prst="rect">
          <a:avLst/>
        </a:prstGeom>
      </xdr:spPr>
    </xdr:pic>
    <xdr:clientData/>
  </xdr:twoCellAnchor>
  <xdr:twoCellAnchor editAs="oneCell">
    <xdr:from>
      <xdr:col>13</xdr:col>
      <xdr:colOff>230770</xdr:colOff>
      <xdr:row>9</xdr:row>
      <xdr:rowOff>0</xdr:rowOff>
    </xdr:from>
    <xdr:to>
      <xdr:col>13</xdr:col>
      <xdr:colOff>916570</xdr:colOff>
      <xdr:row>10</xdr:row>
      <xdr:rowOff>180703</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9">
          <a:alphaModFix amt="60000"/>
        </a:blip>
        <a:stretch>
          <a:fillRect/>
        </a:stretch>
      </xdr:blipFill>
      <xdr:spPr>
        <a:xfrm flipH="1">
          <a:off x="11223890" y="2834640"/>
          <a:ext cx="685800" cy="698863"/>
        </a:xfrm>
        <a:prstGeom prst="rect">
          <a:avLst/>
        </a:prstGeom>
      </xdr:spPr>
    </xdr:pic>
    <xdr:clientData/>
  </xdr:twoCellAnchor>
  <xdr:twoCellAnchor editAs="oneCell">
    <xdr:from>
      <xdr:col>14</xdr:col>
      <xdr:colOff>40640</xdr:colOff>
      <xdr:row>9</xdr:row>
      <xdr:rowOff>20320</xdr:rowOff>
    </xdr:from>
    <xdr:to>
      <xdr:col>14</xdr:col>
      <xdr:colOff>726440</xdr:colOff>
      <xdr:row>10</xdr:row>
      <xdr:rowOff>201023</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0">
          <a:alphaModFix amt="60000"/>
        </a:blip>
        <a:stretch>
          <a:fillRect/>
        </a:stretch>
      </xdr:blipFill>
      <xdr:spPr>
        <a:xfrm flipH="1">
          <a:off x="12263120" y="2854960"/>
          <a:ext cx="685800" cy="698863"/>
        </a:xfrm>
        <a:prstGeom prst="rect">
          <a:avLst/>
        </a:prstGeom>
      </xdr:spPr>
    </xdr:pic>
    <xdr:clientData/>
  </xdr:twoCellAnchor>
  <xdr:twoCellAnchor editAs="oneCell">
    <xdr:from>
      <xdr:col>8</xdr:col>
      <xdr:colOff>343988</xdr:colOff>
      <xdr:row>64</xdr:row>
      <xdr:rowOff>116114</xdr:rowOff>
    </xdr:from>
    <xdr:to>
      <xdr:col>8</xdr:col>
      <xdr:colOff>846908</xdr:colOff>
      <xdr:row>64</xdr:row>
      <xdr:rowOff>619034</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1">
          <a:alphaModFix amt="60000"/>
        </a:blip>
        <a:stretch>
          <a:fillRect/>
        </a:stretch>
      </xdr:blipFill>
      <xdr:spPr>
        <a:xfrm>
          <a:off x="6897188" y="11160034"/>
          <a:ext cx="502920" cy="502920"/>
        </a:xfrm>
        <a:prstGeom prst="rect">
          <a:avLst/>
        </a:prstGeom>
      </xdr:spPr>
    </xdr:pic>
    <xdr:clientData/>
  </xdr:twoCellAnchor>
  <xdr:twoCellAnchor editAs="oneCell">
    <xdr:from>
      <xdr:col>8</xdr:col>
      <xdr:colOff>568961</xdr:colOff>
      <xdr:row>64</xdr:row>
      <xdr:rowOff>21772</xdr:rowOff>
    </xdr:from>
    <xdr:to>
      <xdr:col>8</xdr:col>
      <xdr:colOff>1071881</xdr:colOff>
      <xdr:row>64</xdr:row>
      <xdr:rowOff>524692</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1">
          <a:alphaModFix amt="60000"/>
        </a:blip>
        <a:stretch>
          <a:fillRect/>
        </a:stretch>
      </xdr:blipFill>
      <xdr:spPr>
        <a:xfrm>
          <a:off x="7122161" y="11065692"/>
          <a:ext cx="502920" cy="502920"/>
        </a:xfrm>
        <a:prstGeom prst="rect">
          <a:avLst/>
        </a:prstGeom>
      </xdr:spPr>
    </xdr:pic>
    <xdr:clientData/>
  </xdr:twoCellAnchor>
  <xdr:twoCellAnchor editAs="oneCell">
    <xdr:from>
      <xdr:col>8</xdr:col>
      <xdr:colOff>917301</xdr:colOff>
      <xdr:row>64</xdr:row>
      <xdr:rowOff>94344</xdr:rowOff>
    </xdr:from>
    <xdr:to>
      <xdr:col>8</xdr:col>
      <xdr:colOff>1420221</xdr:colOff>
      <xdr:row>64</xdr:row>
      <xdr:rowOff>597264</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1">
          <a:alphaModFix amt="60000"/>
        </a:blip>
        <a:stretch>
          <a:fillRect/>
        </a:stretch>
      </xdr:blipFill>
      <xdr:spPr>
        <a:xfrm>
          <a:off x="7470501" y="11138264"/>
          <a:ext cx="502920" cy="502920"/>
        </a:xfrm>
        <a:prstGeom prst="rect">
          <a:avLst/>
        </a:prstGeom>
      </xdr:spPr>
    </xdr:pic>
    <xdr:clientData/>
  </xdr:twoCellAnchor>
  <xdr:twoCellAnchor editAs="oneCell">
    <xdr:from>
      <xdr:col>1</xdr:col>
      <xdr:colOff>132081</xdr:colOff>
      <xdr:row>32</xdr:row>
      <xdr:rowOff>503114</xdr:rowOff>
    </xdr:from>
    <xdr:to>
      <xdr:col>2</xdr:col>
      <xdr:colOff>0</xdr:colOff>
      <xdr:row>36</xdr:row>
      <xdr:rowOff>33943</xdr:rowOff>
    </xdr:to>
    <xdr:pic>
      <xdr:nvPicPr>
        <xdr:cNvPr id="5" name="Picture 4" descr="parking icon.png">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2">
          <a:alphaModFix amt="54000"/>
          <a:extLst>
            <a:ext uri="{28A0092B-C50C-407E-A947-70E740481C1C}">
              <a14:useLocalDpi xmlns:a14="http://schemas.microsoft.com/office/drawing/2010/main" val="0"/>
            </a:ext>
          </a:extLst>
        </a:blip>
        <a:srcRect b="18321"/>
        <a:stretch/>
      </xdr:blipFill>
      <xdr:spPr>
        <a:xfrm>
          <a:off x="396241" y="10520874"/>
          <a:ext cx="1117599" cy="1064989"/>
        </a:xfrm>
        <a:prstGeom prst="rect">
          <a:avLst/>
        </a:prstGeom>
      </xdr:spPr>
    </xdr:pic>
    <xdr:clientData/>
  </xdr:twoCellAnchor>
  <xdr:twoCellAnchor editAs="oneCell">
    <xdr:from>
      <xdr:col>13</xdr:col>
      <xdr:colOff>447040</xdr:colOff>
      <xdr:row>26</xdr:row>
      <xdr:rowOff>30480</xdr:rowOff>
    </xdr:from>
    <xdr:to>
      <xdr:col>13</xdr:col>
      <xdr:colOff>1061720</xdr:colOff>
      <xdr:row>27</xdr:row>
      <xdr:rowOff>289560</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1">
          <a:alphaModFix amt="60000"/>
        </a:blip>
        <a:stretch>
          <a:fillRect/>
        </a:stretch>
      </xdr:blipFill>
      <xdr:spPr>
        <a:xfrm>
          <a:off x="11440160" y="8138160"/>
          <a:ext cx="614680" cy="614680"/>
        </a:xfrm>
        <a:prstGeom prst="rect">
          <a:avLst/>
        </a:prstGeom>
      </xdr:spPr>
    </xdr:pic>
    <xdr:clientData/>
  </xdr:twoCellAnchor>
  <xdr:twoCellAnchor editAs="oneCell">
    <xdr:from>
      <xdr:col>13</xdr:col>
      <xdr:colOff>792480</xdr:colOff>
      <xdr:row>26</xdr:row>
      <xdr:rowOff>162560</xdr:rowOff>
    </xdr:from>
    <xdr:to>
      <xdr:col>14</xdr:col>
      <xdr:colOff>86360</xdr:colOff>
      <xdr:row>27</xdr:row>
      <xdr:rowOff>309880</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1">
          <a:alphaModFix amt="60000"/>
        </a:blip>
        <a:stretch>
          <a:fillRect/>
        </a:stretch>
      </xdr:blipFill>
      <xdr:spPr>
        <a:xfrm>
          <a:off x="11785600" y="8270240"/>
          <a:ext cx="502920" cy="502920"/>
        </a:xfrm>
        <a:prstGeom prst="rect">
          <a:avLst/>
        </a:prstGeom>
      </xdr:spPr>
    </xdr:pic>
    <xdr:clientData/>
  </xdr:twoCellAnchor>
  <xdr:twoCellAnchor editAs="oneCell">
    <xdr:from>
      <xdr:col>13</xdr:col>
      <xdr:colOff>1097280</xdr:colOff>
      <xdr:row>26</xdr:row>
      <xdr:rowOff>111760</xdr:rowOff>
    </xdr:from>
    <xdr:to>
      <xdr:col>14</xdr:col>
      <xdr:colOff>391160</xdr:colOff>
      <xdr:row>27</xdr:row>
      <xdr:rowOff>259080</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1">
          <a:alphaModFix amt="60000"/>
        </a:blip>
        <a:stretch>
          <a:fillRect/>
        </a:stretch>
      </xdr:blipFill>
      <xdr:spPr>
        <a:xfrm>
          <a:off x="12090400" y="8219440"/>
          <a:ext cx="502920" cy="502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xdr:colOff>
      <xdr:row>4</xdr:row>
      <xdr:rowOff>63500</xdr:rowOff>
    </xdr:from>
    <xdr:to>
      <xdr:col>9</xdr:col>
      <xdr:colOff>565807</xdr:colOff>
      <xdr:row>53</xdr:row>
      <xdr:rowOff>63500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2700" y="825500"/>
          <a:ext cx="7982607" cy="9334500"/>
        </a:xfrm>
        <a:prstGeom prst="rect">
          <a:avLst/>
        </a:prstGeom>
      </xdr:spPr>
    </xdr:pic>
    <xdr:clientData/>
  </xdr:twoCellAnchor>
  <xdr:twoCellAnchor editAs="oneCell">
    <xdr:from>
      <xdr:col>0</xdr:col>
      <xdr:colOff>0</xdr:colOff>
      <xdr:row>53</xdr:row>
      <xdr:rowOff>0</xdr:rowOff>
    </xdr:from>
    <xdr:to>
      <xdr:col>10</xdr:col>
      <xdr:colOff>65840</xdr:colOff>
      <xdr:row>100</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0" y="10096500"/>
          <a:ext cx="8320840" cy="8953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103717</xdr:colOff>
      <xdr:row>1</xdr:row>
      <xdr:rowOff>0</xdr:rowOff>
    </xdr:from>
    <xdr:to>
      <xdr:col>13</xdr:col>
      <xdr:colOff>451555</xdr:colOff>
      <xdr:row>41</xdr:row>
      <xdr:rowOff>159618</xdr:rowOff>
    </xdr:to>
    <xdr:pic>
      <xdr:nvPicPr>
        <xdr:cNvPr id="3" name="Picture 2">
          <a:extLst>
            <a:ext uri="{FF2B5EF4-FFF2-40B4-BE49-F238E27FC236}">
              <a16:creationId xmlns:a16="http://schemas.microsoft.com/office/drawing/2014/main" id="{FF8213D6-6BB0-164C-B85C-7CF01976C33F}"/>
            </a:ext>
          </a:extLst>
        </xdr:cNvPr>
        <xdr:cNvPicPr>
          <a:picLocks noChangeAspect="1"/>
        </xdr:cNvPicPr>
      </xdr:nvPicPr>
      <xdr:blipFill rotWithShape="1">
        <a:blip xmlns:r="http://schemas.openxmlformats.org/officeDocument/2006/relationships" r:embed="rId1"/>
        <a:srcRect l="1644"/>
        <a:stretch/>
      </xdr:blipFill>
      <xdr:spPr>
        <a:xfrm rot="5400000">
          <a:off x="1467827" y="-573888"/>
          <a:ext cx="8442840" cy="11171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ogle.com/maps/dir/S+42nd+St+%26+Dewey+Ave,+Omaha,+NE/@41.2560795,-96.0126827,14z/data=!4m8!4m7!1m0!1m5!1m1!1s0x87938e7a7bc5df6f:0x1fcf1c4238fdd6b4!2m2!1d-95.975775!2d41.2560209" TargetMode="External"/><Relationship Id="rId7" Type="http://schemas.openxmlformats.org/officeDocument/2006/relationships/drawing" Target="../drawings/drawing1.xml"/><Relationship Id="rId2" Type="http://schemas.openxmlformats.org/officeDocument/2006/relationships/hyperlink" Target="https://www.google.com/maps/dir/S+42nd+St+%26+Dewey+Ave,+Omaha,+NE/@41.2560795,-96.0126827,14z/data=!4m8!4m7!1m0!1m5!1m1!1s0x87938e7a7bc5df6f:0x1fcf1c4238fdd6b4!2m2!1d-95.975775!2d41.2560209" TargetMode="External"/><Relationship Id="rId1" Type="http://schemas.openxmlformats.org/officeDocument/2006/relationships/hyperlink" Target="https://www.google.com/maps/dir/S+42nd+St+%26+Dewey+Ave,+Omaha,+NE/@41.2560795,-96.0126827,14z/data=!4m8!4m7!1m0!1m5!1m1!1s0x87938e7a7bc5df6f:0x1fcf1c4238fdd6b4!2m2!1d-95.975775!2d41.2560209" TargetMode="External"/><Relationship Id="rId6" Type="http://schemas.openxmlformats.org/officeDocument/2006/relationships/hyperlink" Target="https://www.google.com/maps/dir/S+42nd+St+%26+Dewey+Ave,+Omaha,+NE/@41.2560795,-96.0126827,14z/data=!4m8!4m7!1m0!1m5!1m1!1s0x87938e7a7bc5df6f:0x1fcf1c4238fdd6b4!2m2!1d-95.975775!2d41.2560209" TargetMode="External"/><Relationship Id="rId5" Type="http://schemas.openxmlformats.org/officeDocument/2006/relationships/hyperlink" Target="https://www.google.com/maps/dir/S+42nd+St+%26+Dewey+Ave,+Omaha,+NE/@41.2560795,-96.0126827,14z/data=!4m8!4m7!1m0!1m5!1m1!1s0x87938e7a7bc5df6f:0x1fcf1c4238fdd6b4!2m2!1d-95.975775!2d41.2560209" TargetMode="External"/><Relationship Id="rId4" Type="http://schemas.openxmlformats.org/officeDocument/2006/relationships/hyperlink" Target="https://www.google.com/maps/dir/S+42nd+St+%26+Dewey+Ave,+Omaha,+NE/@41.2560795,-96.0126827,14z/data=!4m8!4m7!1m0!1m5!1m1!1s0x87938e7a7bc5df6f:0x1fcf1c4238fdd6b4!2m2!1d-95.975775!2d41.2560209"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epa.gov/greenvehicles/greenhouse-gas-emissions-typical-passenger-vehicle" TargetMode="External"/><Relationship Id="rId2" Type="http://schemas.openxmlformats.org/officeDocument/2006/relationships/hyperlink" Target="https://exchange.aaa.com/wp-content/uploads/2019/09/AAA-Your-Driving-Costs-2019.pdf" TargetMode="External"/><Relationship Id="rId1" Type="http://schemas.openxmlformats.org/officeDocument/2006/relationships/hyperlink" Target="https://exchange.aaa.com/wp-content/uploads/2019/09/AAA-Your-Driving-Costs-2019.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www.mycarinsurance123.com/average-miles-driven-per-ye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6"/>
  <sheetViews>
    <sheetView tabSelected="1" zoomScale="110" zoomScaleNormal="110" zoomScalePageLayoutView="110" workbookViewId="0">
      <selection activeCell="K2" sqref="K2"/>
    </sheetView>
  </sheetViews>
  <sheetFormatPr baseColWidth="10" defaultColWidth="10.83203125" defaultRowHeight="16" x14ac:dyDescent="0.2"/>
  <cols>
    <col min="1" max="1" width="3.5" style="34" customWidth="1"/>
    <col min="2" max="2" width="16.33203125" style="32" customWidth="1"/>
    <col min="3" max="3" width="5.33203125" style="35" customWidth="1"/>
    <col min="4" max="4" width="20.5" style="32" customWidth="1"/>
    <col min="5" max="5" width="13.33203125" style="32" customWidth="1"/>
    <col min="6" max="6" width="1.5" style="32" customWidth="1"/>
    <col min="7" max="7" width="24" style="32" customWidth="1"/>
    <col min="8" max="8" width="1.83203125" style="32" customWidth="1"/>
    <col min="9" max="9" width="23.33203125" style="32" customWidth="1"/>
    <col min="10" max="10" width="2.5" style="32" customWidth="1"/>
    <col min="11" max="11" width="9.83203125" style="32" customWidth="1"/>
    <col min="12" max="12" width="10.83203125" style="32" customWidth="1"/>
    <col min="13" max="13" width="12" style="32" customWidth="1"/>
    <col min="14" max="14" width="15.83203125" style="32" customWidth="1"/>
    <col min="15" max="15" width="10.83203125" style="32"/>
    <col min="16" max="16" width="2" style="32" customWidth="1"/>
    <col min="17" max="19" width="10.83203125" style="32"/>
    <col min="20" max="20" width="2.83203125" style="32" customWidth="1"/>
    <col min="21" max="16384" width="10.83203125" style="32"/>
  </cols>
  <sheetData>
    <row r="1" spans="1:29" ht="34" customHeight="1" x14ac:dyDescent="0.4">
      <c r="B1" s="173" t="s">
        <v>159</v>
      </c>
      <c r="C1" s="174"/>
      <c r="D1" s="173"/>
      <c r="E1" s="175"/>
      <c r="P1" s="61"/>
    </row>
    <row r="2" spans="1:29" x14ac:dyDescent="0.2">
      <c r="P2" s="61"/>
    </row>
    <row r="3" spans="1:29" ht="21" x14ac:dyDescent="0.25">
      <c r="B3" s="69" t="s">
        <v>98</v>
      </c>
      <c r="C3" s="40"/>
      <c r="P3" s="61"/>
    </row>
    <row r="4" spans="1:29" ht="36" customHeight="1" x14ac:dyDescent="0.2">
      <c r="B4" s="206" t="s">
        <v>151</v>
      </c>
      <c r="C4" s="206"/>
      <c r="D4" s="206"/>
      <c r="E4" s="206"/>
      <c r="F4" s="206"/>
      <c r="G4" s="206"/>
      <c r="H4" s="206"/>
      <c r="I4" s="206"/>
      <c r="J4" s="206"/>
      <c r="K4" s="206"/>
      <c r="L4" s="206"/>
      <c r="M4" s="206"/>
      <c r="N4" s="206"/>
      <c r="P4" s="61"/>
    </row>
    <row r="5" spans="1:29" s="39" customFormat="1" ht="29" customHeight="1" x14ac:dyDescent="0.2">
      <c r="A5" s="36"/>
      <c r="B5" s="161" t="s">
        <v>121</v>
      </c>
      <c r="C5" s="162"/>
      <c r="D5" s="163"/>
      <c r="E5" s="163"/>
      <c r="F5" s="163"/>
      <c r="G5" s="163"/>
      <c r="H5" s="163"/>
      <c r="I5" s="163"/>
      <c r="P5" s="134"/>
    </row>
    <row r="6" spans="1:29" s="61" customFormat="1" ht="13" customHeight="1" x14ac:dyDescent="0.2">
      <c r="A6" s="60"/>
      <c r="C6" s="62"/>
      <c r="G6" s="63"/>
      <c r="H6" s="63"/>
      <c r="I6" s="63"/>
      <c r="Q6" s="32"/>
      <c r="R6" s="32"/>
      <c r="S6" s="32"/>
      <c r="T6" s="32"/>
      <c r="U6" s="32"/>
      <c r="V6" s="32"/>
      <c r="W6" s="32"/>
      <c r="X6" s="32"/>
      <c r="Y6" s="32"/>
      <c r="Z6" s="32"/>
      <c r="AA6" s="32"/>
      <c r="AB6" s="32"/>
      <c r="AC6" s="32"/>
    </row>
    <row r="7" spans="1:29" ht="7" customHeight="1" x14ac:dyDescent="0.2">
      <c r="B7" s="33"/>
      <c r="C7" s="40"/>
      <c r="H7" s="42"/>
      <c r="I7" s="42"/>
      <c r="J7" s="42"/>
      <c r="K7" s="42"/>
      <c r="L7" s="42"/>
      <c r="M7" s="42"/>
      <c r="P7" s="61"/>
    </row>
    <row r="8" spans="1:29" ht="23" customHeight="1" x14ac:dyDescent="0.3">
      <c r="B8" s="43" t="s">
        <v>141</v>
      </c>
      <c r="C8" s="40"/>
      <c r="G8" s="115"/>
      <c r="H8" s="44"/>
      <c r="I8" s="44"/>
      <c r="J8" s="207"/>
      <c r="K8" s="207"/>
      <c r="M8" s="66"/>
      <c r="N8" s="44"/>
      <c r="P8" s="61"/>
    </row>
    <row r="9" spans="1:29" s="122" customFormat="1" ht="48" customHeight="1" thickBot="1" x14ac:dyDescent="0.25">
      <c r="B9" s="123"/>
      <c r="C9" s="211" t="s">
        <v>145</v>
      </c>
      <c r="D9" s="211"/>
      <c r="E9" s="211"/>
      <c r="F9" s="211"/>
      <c r="G9" s="211"/>
      <c r="H9" s="211"/>
      <c r="I9" s="211"/>
      <c r="J9" s="211"/>
      <c r="K9" s="213" t="s">
        <v>146</v>
      </c>
      <c r="L9" s="213"/>
      <c r="M9" s="213"/>
      <c r="N9" s="214"/>
      <c r="P9" s="60"/>
    </row>
    <row r="10" spans="1:29" s="122" customFormat="1" ht="41" customHeight="1" thickTop="1" thickBot="1" x14ac:dyDescent="0.25">
      <c r="B10" s="123"/>
      <c r="C10" s="164" t="s">
        <v>144</v>
      </c>
      <c r="I10" s="124"/>
      <c r="J10" s="125"/>
      <c r="K10" s="126" t="s">
        <v>79</v>
      </c>
      <c r="L10" s="126" t="s">
        <v>82</v>
      </c>
      <c r="M10" s="126" t="s">
        <v>83</v>
      </c>
      <c r="N10" s="126" t="s">
        <v>152</v>
      </c>
      <c r="O10" s="126" t="s">
        <v>84</v>
      </c>
      <c r="P10" s="60"/>
    </row>
    <row r="11" spans="1:29" ht="40" customHeight="1" thickTop="1" x14ac:dyDescent="0.2">
      <c r="B11" s="70"/>
      <c r="C11" s="217" t="s">
        <v>147</v>
      </c>
      <c r="D11" s="218"/>
      <c r="E11" s="218"/>
      <c r="F11" s="218"/>
      <c r="G11" s="218"/>
      <c r="H11" s="218"/>
      <c r="I11" s="218"/>
      <c r="J11" s="215" t="s">
        <v>99</v>
      </c>
      <c r="K11" s="216"/>
      <c r="L11" s="216"/>
      <c r="M11" s="216"/>
      <c r="N11" s="216"/>
      <c r="O11" s="216"/>
      <c r="P11" s="61"/>
    </row>
    <row r="12" spans="1:29" x14ac:dyDescent="0.2">
      <c r="D12" s="32" t="s">
        <v>95</v>
      </c>
      <c r="G12" s="32" t="s">
        <v>95</v>
      </c>
      <c r="P12" s="61"/>
    </row>
    <row r="13" spans="1:29" s="61" customFormat="1" ht="13" customHeight="1" x14ac:dyDescent="0.2">
      <c r="A13" s="60"/>
      <c r="C13" s="62"/>
      <c r="G13" s="63"/>
      <c r="H13" s="63"/>
      <c r="I13" s="63"/>
      <c r="Q13" s="32"/>
      <c r="R13" s="32"/>
      <c r="S13" s="32"/>
      <c r="T13" s="32"/>
      <c r="U13" s="32"/>
      <c r="V13" s="32"/>
      <c r="W13" s="32"/>
      <c r="X13" s="32"/>
      <c r="Y13" s="32"/>
      <c r="Z13" s="32"/>
    </row>
    <row r="14" spans="1:29" ht="7" customHeight="1" x14ac:dyDescent="0.2">
      <c r="P14" s="61"/>
    </row>
    <row r="15" spans="1:29" s="39" customFormat="1" ht="51" customHeight="1" x14ac:dyDescent="0.2">
      <c r="A15" s="36"/>
      <c r="B15" s="210" t="s">
        <v>142</v>
      </c>
      <c r="C15" s="210"/>
      <c r="D15" s="210"/>
      <c r="E15" s="210"/>
      <c r="F15" s="210"/>
      <c r="G15" s="210"/>
      <c r="H15" s="210"/>
      <c r="I15" s="210"/>
      <c r="P15" s="134"/>
    </row>
    <row r="16" spans="1:29" s="117" customFormat="1" ht="28" customHeight="1" thickBot="1" x14ac:dyDescent="0.25">
      <c r="B16" s="118"/>
      <c r="C16" s="119"/>
      <c r="D16" s="120" t="s">
        <v>88</v>
      </c>
      <c r="N16" s="121"/>
      <c r="P16" s="135"/>
    </row>
    <row r="17" spans="1:25" s="117" customFormat="1" ht="28" customHeight="1" thickTop="1" thickBot="1" x14ac:dyDescent="0.25">
      <c r="B17" s="118"/>
      <c r="C17" s="119"/>
      <c r="D17" s="120" t="s">
        <v>89</v>
      </c>
      <c r="P17" s="135"/>
    </row>
    <row r="18" spans="1:25" s="117" customFormat="1" ht="28" customHeight="1" thickTop="1" thickBot="1" x14ac:dyDescent="0.25">
      <c r="B18" s="118"/>
      <c r="C18" s="119"/>
      <c r="D18" s="120" t="s">
        <v>90</v>
      </c>
      <c r="P18" s="135"/>
    </row>
    <row r="19" spans="1:25" s="39" customFormat="1" ht="28" customHeight="1" thickTop="1" x14ac:dyDescent="0.2">
      <c r="A19" s="36"/>
      <c r="B19" s="37"/>
      <c r="C19" s="41"/>
      <c r="D19" s="38" t="s">
        <v>91</v>
      </c>
      <c r="P19" s="134"/>
    </row>
    <row r="20" spans="1:25" x14ac:dyDescent="0.2">
      <c r="P20" s="61"/>
    </row>
    <row r="21" spans="1:25" ht="7" customHeight="1" x14ac:dyDescent="0.2">
      <c r="B21" s="57"/>
      <c r="E21" s="37" t="s">
        <v>95</v>
      </c>
      <c r="F21" s="37"/>
      <c r="P21" s="61"/>
    </row>
    <row r="22" spans="1:25" s="61" customFormat="1" ht="13" customHeight="1" thickBot="1" x14ac:dyDescent="0.25">
      <c r="A22" s="60"/>
      <c r="C22" s="62"/>
      <c r="G22" s="63"/>
      <c r="H22" s="63"/>
      <c r="I22" s="63"/>
      <c r="P22" s="60"/>
      <c r="Q22" s="32"/>
      <c r="R22" s="32"/>
      <c r="S22" s="32"/>
      <c r="T22" s="32"/>
      <c r="U22" s="32"/>
      <c r="V22" s="32"/>
      <c r="W22" s="32"/>
      <c r="X22" s="32"/>
      <c r="Y22" s="32"/>
    </row>
    <row r="23" spans="1:25" s="137" customFormat="1" ht="7" customHeight="1" thickTop="1" x14ac:dyDescent="0.2">
      <c r="C23" s="143"/>
      <c r="G23" s="144"/>
      <c r="H23" s="144"/>
      <c r="I23" s="145"/>
      <c r="J23" s="133"/>
      <c r="K23" s="136"/>
      <c r="N23" s="138"/>
      <c r="O23" s="136"/>
      <c r="P23" s="167"/>
    </row>
    <row r="24" spans="1:25" s="39" customFormat="1" ht="50" customHeight="1" x14ac:dyDescent="0.2">
      <c r="A24" s="36"/>
      <c r="B24" s="208" t="s">
        <v>143</v>
      </c>
      <c r="C24" s="208"/>
      <c r="D24" s="208"/>
      <c r="E24" s="208"/>
      <c r="F24" s="208"/>
      <c r="G24" s="208"/>
      <c r="H24" s="208"/>
      <c r="I24" s="209"/>
      <c r="J24" s="134"/>
      <c r="K24" s="192" t="s">
        <v>122</v>
      </c>
      <c r="L24" s="193"/>
      <c r="M24" s="193"/>
      <c r="N24" s="219" t="s">
        <v>74</v>
      </c>
      <c r="O24" s="220"/>
      <c r="P24" s="60"/>
      <c r="Q24" s="32"/>
    </row>
    <row r="25" spans="1:25" s="117" customFormat="1" ht="28" customHeight="1" thickBot="1" x14ac:dyDescent="0.25">
      <c r="B25" s="118"/>
      <c r="C25" s="119"/>
      <c r="D25" s="120" t="s">
        <v>92</v>
      </c>
      <c r="I25" s="139"/>
      <c r="J25" s="135"/>
      <c r="K25" s="203" t="str">
        <f>IF(COUNT(C25:C28)&gt;0, G61, "")</f>
        <v/>
      </c>
      <c r="L25" s="204"/>
      <c r="M25" s="204"/>
      <c r="N25" s="219"/>
      <c r="O25" s="220"/>
      <c r="P25" s="60"/>
      <c r="Q25" s="122"/>
    </row>
    <row r="26" spans="1:25" s="117" customFormat="1" ht="28" customHeight="1" thickTop="1" thickBot="1" x14ac:dyDescent="0.25">
      <c r="B26" s="118"/>
      <c r="C26" s="119"/>
      <c r="D26" s="120" t="s">
        <v>87</v>
      </c>
      <c r="I26" s="139"/>
      <c r="J26" s="135"/>
      <c r="K26" s="190" t="s">
        <v>154</v>
      </c>
      <c r="L26" s="191"/>
      <c r="M26" s="191"/>
      <c r="N26" s="139"/>
      <c r="O26" s="147"/>
      <c r="P26" s="60"/>
      <c r="Q26" s="122"/>
    </row>
    <row r="27" spans="1:25" s="117" customFormat="1" ht="28" customHeight="1" thickTop="1" thickBot="1" x14ac:dyDescent="0.25">
      <c r="B27" s="118"/>
      <c r="C27" s="119"/>
      <c r="D27" s="120" t="s">
        <v>86</v>
      </c>
      <c r="I27" s="139"/>
      <c r="J27" s="135"/>
      <c r="K27" s="192"/>
      <c r="L27" s="193"/>
      <c r="M27" s="193"/>
      <c r="N27" s="212"/>
      <c r="O27" s="212"/>
      <c r="P27" s="60"/>
      <c r="Q27" s="122"/>
    </row>
    <row r="28" spans="1:25" s="39" customFormat="1" ht="28" customHeight="1" thickTop="1" x14ac:dyDescent="0.2">
      <c r="A28" s="36"/>
      <c r="B28" s="74"/>
      <c r="C28" s="41"/>
      <c r="D28" s="80" t="s">
        <v>85</v>
      </c>
      <c r="E28" s="36"/>
      <c r="F28" s="36"/>
      <c r="G28" s="36"/>
      <c r="H28" s="36"/>
      <c r="I28" s="140"/>
      <c r="J28" s="135"/>
      <c r="K28" s="158" t="str">
        <f>IF(COUNT(C25:C28)=0, "0", I66)</f>
        <v>0</v>
      </c>
      <c r="L28" s="197" t="s">
        <v>140</v>
      </c>
      <c r="M28" s="197"/>
      <c r="N28" s="212"/>
      <c r="O28" s="212"/>
      <c r="P28" s="60"/>
      <c r="Q28" s="32"/>
    </row>
    <row r="29" spans="1:25" s="122" customFormat="1" ht="17" thickBot="1" x14ac:dyDescent="0.25">
      <c r="C29" s="146"/>
      <c r="I29" s="142"/>
      <c r="J29" s="61"/>
      <c r="K29" s="141"/>
      <c r="N29" s="142"/>
      <c r="O29" s="141"/>
      <c r="P29" s="60"/>
    </row>
    <row r="30" spans="1:25" s="61" customFormat="1" ht="13" customHeight="1" thickTop="1" x14ac:dyDescent="0.2">
      <c r="A30" s="60"/>
      <c r="C30" s="62"/>
      <c r="G30" s="63"/>
      <c r="H30" s="63"/>
      <c r="I30" s="63"/>
      <c r="Q30" s="32"/>
      <c r="R30" s="32"/>
      <c r="S30" s="32"/>
      <c r="T30" s="32"/>
      <c r="U30" s="32"/>
      <c r="V30" s="32"/>
      <c r="W30" s="32"/>
      <c r="X30" s="32"/>
      <c r="Y30" s="32"/>
    </row>
    <row r="31" spans="1:25" ht="9" customHeight="1" x14ac:dyDescent="0.2">
      <c r="P31" s="61"/>
    </row>
    <row r="32" spans="1:25" ht="47" customHeight="1" x14ac:dyDescent="0.3">
      <c r="B32" s="205" t="s">
        <v>150</v>
      </c>
      <c r="C32" s="205"/>
      <c r="D32" s="205"/>
      <c r="E32" s="205"/>
      <c r="F32" s="205"/>
      <c r="G32" s="205"/>
      <c r="H32" s="205"/>
      <c r="I32" s="205"/>
      <c r="P32" s="61"/>
    </row>
    <row r="33" spans="1:25" ht="46" customHeight="1" x14ac:dyDescent="0.25">
      <c r="B33" s="198" t="s">
        <v>155</v>
      </c>
      <c r="C33" s="199"/>
      <c r="D33" s="199"/>
      <c r="E33" s="199"/>
      <c r="F33" s="199"/>
      <c r="G33" s="199"/>
      <c r="H33" s="199"/>
      <c r="I33" s="199"/>
      <c r="J33" s="199"/>
      <c r="P33" s="61"/>
    </row>
    <row r="34" spans="1:25" ht="24" customHeight="1" x14ac:dyDescent="0.2">
      <c r="B34" s="152"/>
      <c r="C34" s="153"/>
      <c r="D34" s="196" t="e">
        <f>IF(Calculations!C21&gt;Calculations!H21,Calculations!C34,Calculations!C35)</f>
        <v>#N/A</v>
      </c>
      <c r="E34" s="196"/>
      <c r="F34" s="196"/>
      <c r="G34" s="196"/>
      <c r="H34" s="196"/>
      <c r="I34" s="196"/>
      <c r="J34" s="196"/>
      <c r="P34" s="61"/>
    </row>
    <row r="35" spans="1:25" ht="36" customHeight="1" x14ac:dyDescent="0.2">
      <c r="B35" s="152"/>
      <c r="C35" s="153"/>
      <c r="D35" s="196"/>
      <c r="E35" s="196"/>
      <c r="F35" s="196"/>
      <c r="G35" s="196"/>
      <c r="H35" s="196"/>
      <c r="I35" s="196"/>
      <c r="J35" s="196"/>
      <c r="P35" s="61"/>
    </row>
    <row r="36" spans="1:25" ht="14" customHeight="1" x14ac:dyDescent="0.2">
      <c r="B36" s="152"/>
      <c r="C36" s="153"/>
      <c r="D36" s="196"/>
      <c r="E36" s="196"/>
      <c r="F36" s="196"/>
      <c r="G36" s="196"/>
      <c r="H36" s="196"/>
      <c r="I36" s="196"/>
      <c r="J36" s="196"/>
      <c r="P36" s="61"/>
    </row>
    <row r="37" spans="1:25" ht="36" customHeight="1" x14ac:dyDescent="0.2">
      <c r="B37" s="151"/>
      <c r="P37" s="61"/>
    </row>
    <row r="38" spans="1:25" ht="39" customHeight="1" x14ac:dyDescent="0.2">
      <c r="B38" s="195" t="s">
        <v>156</v>
      </c>
      <c r="C38" s="195"/>
      <c r="D38" s="195"/>
      <c r="E38" s="195"/>
      <c r="F38" s="195"/>
      <c r="G38" s="195"/>
      <c r="H38" s="195"/>
      <c r="I38" s="195"/>
      <c r="J38" s="195"/>
      <c r="K38" s="131"/>
      <c r="L38" s="131"/>
      <c r="M38" s="131"/>
      <c r="P38" s="61"/>
    </row>
    <row r="39" spans="1:25" ht="41" customHeight="1" x14ac:dyDescent="0.2">
      <c r="B39" s="195"/>
      <c r="C39" s="195"/>
      <c r="D39" s="195"/>
      <c r="E39" s="195"/>
      <c r="F39" s="195"/>
      <c r="G39" s="195"/>
      <c r="H39" s="195"/>
      <c r="I39" s="195"/>
      <c r="J39" s="195"/>
      <c r="P39" s="61"/>
    </row>
    <row r="40" spans="1:25" ht="15" customHeight="1" x14ac:dyDescent="0.2">
      <c r="B40" s="195"/>
      <c r="C40" s="195"/>
      <c r="D40" s="195"/>
      <c r="E40" s="195"/>
      <c r="F40" s="195"/>
      <c r="G40" s="195"/>
      <c r="H40" s="195"/>
      <c r="I40" s="195"/>
      <c r="J40" s="195"/>
      <c r="P40" s="61"/>
    </row>
    <row r="41" spans="1:25" ht="15" customHeight="1" x14ac:dyDescent="0.2">
      <c r="B41" s="195"/>
      <c r="C41" s="195"/>
      <c r="D41" s="195"/>
      <c r="E41" s="195"/>
      <c r="F41" s="195"/>
      <c r="G41" s="195"/>
      <c r="H41" s="195"/>
      <c r="I41" s="195"/>
      <c r="J41" s="195"/>
      <c r="P41" s="61"/>
    </row>
    <row r="42" spans="1:25" ht="11" customHeight="1" x14ac:dyDescent="0.2">
      <c r="B42" s="195"/>
      <c r="C42" s="195"/>
      <c r="D42" s="195"/>
      <c r="E42" s="195"/>
      <c r="F42" s="195"/>
      <c r="G42" s="195"/>
      <c r="H42" s="195"/>
      <c r="I42" s="195"/>
      <c r="J42" s="195"/>
      <c r="P42" s="61"/>
    </row>
    <row r="43" spans="1:25" ht="14" customHeight="1" x14ac:dyDescent="0.2">
      <c r="B43" s="57"/>
      <c r="E43" s="37"/>
      <c r="F43" s="37"/>
      <c r="P43" s="61"/>
    </row>
    <row r="44" spans="1:25" s="61" customFormat="1" ht="13" customHeight="1" x14ac:dyDescent="0.2">
      <c r="A44" s="60"/>
      <c r="C44" s="62"/>
      <c r="G44" s="63"/>
      <c r="H44" s="63"/>
      <c r="I44" s="63"/>
      <c r="Q44" s="32"/>
      <c r="R44" s="32"/>
      <c r="S44" s="32"/>
      <c r="T44" s="32"/>
      <c r="U44" s="32"/>
      <c r="V44" s="32"/>
      <c r="W44" s="32"/>
      <c r="X44" s="32"/>
      <c r="Y44" s="32"/>
    </row>
    <row r="45" spans="1:25" s="59" customFormat="1" ht="9" customHeight="1" x14ac:dyDescent="0.2">
      <c r="A45" s="64"/>
      <c r="C45" s="58"/>
      <c r="G45" s="65"/>
      <c r="H45" s="65"/>
      <c r="I45" s="65"/>
      <c r="P45" s="133"/>
    </row>
    <row r="46" spans="1:25" ht="26" x14ac:dyDescent="0.2">
      <c r="B46" s="108" t="s">
        <v>109</v>
      </c>
      <c r="C46" s="71"/>
      <c r="D46" s="34"/>
      <c r="E46" s="34"/>
      <c r="F46" s="34"/>
      <c r="G46" s="34"/>
      <c r="H46" s="34"/>
      <c r="I46" s="34"/>
      <c r="J46" s="34"/>
      <c r="K46" s="34"/>
      <c r="L46" s="34"/>
      <c r="M46" s="34"/>
      <c r="N46" s="34"/>
      <c r="O46" s="39"/>
      <c r="P46" s="61"/>
    </row>
    <row r="47" spans="1:25" ht="4" customHeight="1" x14ac:dyDescent="0.2">
      <c r="B47" s="87"/>
      <c r="C47" s="71"/>
      <c r="D47" s="34"/>
      <c r="E47" s="34"/>
      <c r="F47" s="34"/>
      <c r="G47" s="110"/>
      <c r="H47" s="110"/>
      <c r="I47" s="110"/>
      <c r="J47" s="34"/>
      <c r="K47" s="34"/>
      <c r="L47" s="34"/>
      <c r="M47" s="34"/>
      <c r="N47" s="34"/>
      <c r="O47" s="39"/>
      <c r="P47" s="61"/>
    </row>
    <row r="48" spans="1:25" ht="24" x14ac:dyDescent="0.2">
      <c r="B48" s="132" t="s">
        <v>135</v>
      </c>
      <c r="C48" s="71"/>
      <c r="D48" s="34"/>
      <c r="E48" s="34"/>
      <c r="F48" s="34"/>
      <c r="G48" s="110"/>
      <c r="H48" s="110"/>
      <c r="I48" s="110"/>
      <c r="J48" s="34"/>
      <c r="K48" s="34"/>
      <c r="L48" s="34"/>
      <c r="M48" s="34"/>
      <c r="N48" s="34"/>
      <c r="O48" s="39"/>
      <c r="P48" s="61"/>
    </row>
    <row r="49" spans="1:16" x14ac:dyDescent="0.2">
      <c r="B49" s="34"/>
      <c r="C49" s="71"/>
      <c r="D49" s="78"/>
      <c r="E49" s="78"/>
      <c r="F49" s="78"/>
      <c r="G49" s="110"/>
      <c r="H49" s="110"/>
      <c r="I49" s="110"/>
      <c r="J49" s="34"/>
      <c r="K49" s="34"/>
      <c r="L49" s="34"/>
      <c r="M49" s="34"/>
      <c r="N49" s="34"/>
      <c r="P49" s="61"/>
    </row>
    <row r="50" spans="1:16" s="39" customFormat="1" ht="40" customHeight="1" x14ac:dyDescent="0.25">
      <c r="A50" s="36"/>
      <c r="B50" s="127" t="s">
        <v>96</v>
      </c>
      <c r="C50" s="82"/>
      <c r="D50" s="36"/>
      <c r="E50" s="36"/>
      <c r="F50" s="36"/>
      <c r="G50" s="103" t="s">
        <v>73</v>
      </c>
      <c r="H50" s="80"/>
      <c r="I50" s="103" t="s">
        <v>93</v>
      </c>
      <c r="J50" s="36"/>
      <c r="K50" s="36"/>
      <c r="L50" s="36"/>
      <c r="M50" s="36"/>
      <c r="N50" s="36"/>
      <c r="P50" s="134"/>
    </row>
    <row r="51" spans="1:16" ht="20" customHeight="1" x14ac:dyDescent="0.2">
      <c r="B51" s="200" t="s">
        <v>74</v>
      </c>
      <c r="C51" s="189" t="s">
        <v>133</v>
      </c>
      <c r="D51" s="189"/>
      <c r="E51" s="189"/>
      <c r="F51" s="72"/>
      <c r="G51" s="150" t="s">
        <v>111</v>
      </c>
      <c r="H51" s="74"/>
      <c r="I51" s="150" t="s">
        <v>134</v>
      </c>
      <c r="J51" s="34"/>
      <c r="K51" s="202" t="s">
        <v>148</v>
      </c>
      <c r="L51" s="202"/>
      <c r="M51" s="202"/>
      <c r="N51" s="202"/>
      <c r="P51" s="61"/>
    </row>
    <row r="52" spans="1:16" ht="16" customHeight="1" x14ac:dyDescent="0.2">
      <c r="B52" s="200"/>
      <c r="C52" s="189"/>
      <c r="D52" s="189"/>
      <c r="E52" s="189"/>
      <c r="F52" s="72"/>
      <c r="G52" s="73" t="e">
        <f>Calculations!H21/12</f>
        <v>#N/A</v>
      </c>
      <c r="H52" s="74"/>
      <c r="I52" s="73" t="e">
        <f>Calculations!B21/12</f>
        <v>#N/A</v>
      </c>
      <c r="J52" s="34"/>
      <c r="K52" s="202"/>
      <c r="L52" s="202"/>
      <c r="M52" s="202"/>
      <c r="N52" s="202"/>
      <c r="P52" s="61"/>
    </row>
    <row r="53" spans="1:16" ht="14" customHeight="1" x14ac:dyDescent="0.2">
      <c r="B53" s="200"/>
      <c r="C53" s="71"/>
      <c r="D53" s="34"/>
      <c r="E53" s="74"/>
      <c r="F53" s="74"/>
      <c r="G53" s="74"/>
      <c r="H53" s="74"/>
      <c r="I53" s="74"/>
      <c r="J53" s="34"/>
      <c r="K53" s="202"/>
      <c r="L53" s="202"/>
      <c r="M53" s="202"/>
      <c r="N53" s="202"/>
      <c r="P53" s="61"/>
    </row>
    <row r="54" spans="1:16" ht="28" customHeight="1" x14ac:dyDescent="0.2">
      <c r="B54" s="200"/>
      <c r="C54" s="189" t="s">
        <v>110</v>
      </c>
      <c r="D54" s="189"/>
      <c r="E54" s="189"/>
      <c r="F54" s="75"/>
      <c r="G54" s="73" t="e">
        <f>(Calculations!H20+Calculations!H22+Calculations!H23)/12</f>
        <v>#N/A</v>
      </c>
      <c r="H54" s="74"/>
      <c r="I54" s="73" t="e">
        <f>(Calculations!B20+Calculations!B22+Calculations!B23)/12</f>
        <v>#N/A</v>
      </c>
      <c r="J54" s="34"/>
      <c r="K54" s="202"/>
      <c r="L54" s="202"/>
      <c r="M54" s="202"/>
      <c r="N54" s="202"/>
      <c r="P54" s="61"/>
    </row>
    <row r="55" spans="1:16" ht="15" customHeight="1" x14ac:dyDescent="0.2">
      <c r="B55" s="200"/>
      <c r="C55" s="76"/>
      <c r="D55" s="64"/>
      <c r="E55" s="77"/>
      <c r="F55" s="74"/>
      <c r="G55" s="74"/>
      <c r="H55" s="74"/>
      <c r="I55" s="74"/>
      <c r="J55" s="34"/>
      <c r="K55" s="202"/>
      <c r="L55" s="202"/>
      <c r="M55" s="202"/>
      <c r="N55" s="202"/>
      <c r="P55" s="61"/>
    </row>
    <row r="56" spans="1:16" ht="28" customHeight="1" x14ac:dyDescent="0.2">
      <c r="B56" s="200"/>
      <c r="C56" s="76"/>
      <c r="D56" s="64"/>
      <c r="E56" s="109" t="s">
        <v>94</v>
      </c>
      <c r="F56" s="72"/>
      <c r="G56" s="73" t="e">
        <f>G54+G52</f>
        <v>#N/A</v>
      </c>
      <c r="H56" s="74"/>
      <c r="I56" s="73" t="e">
        <f>I54+I52</f>
        <v>#N/A</v>
      </c>
      <c r="J56" s="34"/>
      <c r="K56" s="202"/>
      <c r="L56" s="202"/>
      <c r="M56" s="202"/>
      <c r="N56" s="202"/>
      <c r="P56" s="61"/>
    </row>
    <row r="57" spans="1:16" ht="8" customHeight="1" x14ac:dyDescent="0.2">
      <c r="B57" s="88"/>
      <c r="C57" s="71"/>
      <c r="D57" s="34"/>
      <c r="E57" s="74"/>
      <c r="F57" s="74"/>
      <c r="G57" s="74"/>
      <c r="H57" s="74"/>
      <c r="I57" s="74"/>
      <c r="J57" s="34"/>
      <c r="K57" s="202"/>
      <c r="L57" s="202"/>
      <c r="M57" s="202"/>
      <c r="N57" s="202"/>
      <c r="P57" s="61"/>
    </row>
    <row r="58" spans="1:16" ht="22" customHeight="1" x14ac:dyDescent="0.25">
      <c r="B58" s="88"/>
      <c r="C58" s="71"/>
      <c r="D58" s="34"/>
      <c r="E58" s="74"/>
      <c r="F58" s="74"/>
      <c r="G58" s="184" t="s">
        <v>136</v>
      </c>
      <c r="H58" s="184"/>
      <c r="I58" s="184"/>
      <c r="J58" s="34"/>
      <c r="K58" s="202"/>
      <c r="L58" s="202"/>
      <c r="M58" s="202"/>
      <c r="N58" s="202"/>
      <c r="P58" s="61"/>
    </row>
    <row r="59" spans="1:16" ht="28" customHeight="1" x14ac:dyDescent="0.2">
      <c r="B59" s="88"/>
      <c r="C59" s="71"/>
      <c r="D59" s="34"/>
      <c r="E59" s="74"/>
      <c r="F59" s="74"/>
      <c r="G59" s="185" t="e">
        <f>G56-I56</f>
        <v>#N/A</v>
      </c>
      <c r="H59" s="185"/>
      <c r="I59" s="185"/>
      <c r="J59" s="34"/>
      <c r="K59" s="202"/>
      <c r="L59" s="202"/>
      <c r="M59" s="202"/>
      <c r="N59" s="202"/>
      <c r="P59" s="61"/>
    </row>
    <row r="60" spans="1:16" ht="28" customHeight="1" x14ac:dyDescent="0.25">
      <c r="B60" s="88"/>
      <c r="C60" s="71"/>
      <c r="D60" s="34"/>
      <c r="E60" s="74"/>
      <c r="F60" s="74"/>
      <c r="G60" s="184" t="s">
        <v>137</v>
      </c>
      <c r="H60" s="184"/>
      <c r="I60" s="184"/>
      <c r="J60" s="34"/>
      <c r="K60" s="128"/>
      <c r="L60" s="104"/>
      <c r="M60" s="104"/>
      <c r="N60" s="104"/>
      <c r="P60" s="61"/>
    </row>
    <row r="61" spans="1:16" ht="28" customHeight="1" x14ac:dyDescent="0.2">
      <c r="B61" s="88"/>
      <c r="C61" s="71"/>
      <c r="D61" s="34"/>
      <c r="E61" s="74"/>
      <c r="F61" s="74"/>
      <c r="G61" s="186" t="e">
        <f>G59*12</f>
        <v>#N/A</v>
      </c>
      <c r="H61" s="186"/>
      <c r="I61" s="186"/>
      <c r="J61" s="116"/>
      <c r="K61" s="104"/>
      <c r="L61" s="104"/>
      <c r="M61" s="104"/>
      <c r="N61" s="104"/>
      <c r="P61" s="61"/>
    </row>
    <row r="62" spans="1:16" ht="10" customHeight="1" x14ac:dyDescent="0.2">
      <c r="B62" s="88"/>
      <c r="C62" s="71"/>
      <c r="D62" s="34"/>
      <c r="E62" s="74"/>
      <c r="F62" s="74"/>
      <c r="G62" s="74"/>
      <c r="H62" s="74"/>
      <c r="I62" s="74"/>
      <c r="J62" s="34"/>
      <c r="K62" s="34"/>
      <c r="L62" s="34"/>
      <c r="M62" s="34"/>
      <c r="N62" s="34"/>
      <c r="P62" s="61"/>
    </row>
    <row r="63" spans="1:16" ht="13" customHeight="1" x14ac:dyDescent="0.2">
      <c r="B63" s="88"/>
      <c r="C63" s="71"/>
      <c r="D63" s="34"/>
      <c r="E63" s="74"/>
      <c r="F63" s="74"/>
      <c r="G63" s="74"/>
      <c r="H63" s="74"/>
      <c r="I63" s="74"/>
      <c r="J63" s="34"/>
      <c r="K63" s="34"/>
      <c r="L63" s="34"/>
      <c r="M63" s="34"/>
      <c r="N63" s="34"/>
      <c r="P63" s="61"/>
    </row>
    <row r="64" spans="1:16" ht="22" customHeight="1" x14ac:dyDescent="0.2">
      <c r="B64" s="91" t="s">
        <v>97</v>
      </c>
      <c r="C64" s="71"/>
      <c r="D64" s="34"/>
      <c r="E64" s="78"/>
      <c r="F64" s="78"/>
      <c r="G64" s="188"/>
      <c r="H64" s="188"/>
      <c r="I64" s="188"/>
      <c r="J64" s="34"/>
      <c r="K64" s="34"/>
      <c r="L64" s="34"/>
      <c r="M64" s="34"/>
      <c r="N64" s="34"/>
      <c r="P64" s="61"/>
    </row>
    <row r="65" spans="1:33" ht="51" customHeight="1" x14ac:dyDescent="0.2">
      <c r="B65" s="201"/>
      <c r="C65" s="194" t="s">
        <v>100</v>
      </c>
      <c r="D65" s="194"/>
      <c r="E65" s="194"/>
      <c r="F65" s="34"/>
      <c r="G65" s="79" t="s">
        <v>81</v>
      </c>
      <c r="H65" s="80"/>
      <c r="I65" s="34"/>
      <c r="J65" s="34"/>
      <c r="K65" s="34"/>
      <c r="L65" s="34"/>
      <c r="M65" s="34"/>
      <c r="N65" s="34"/>
      <c r="P65" s="61"/>
    </row>
    <row r="66" spans="1:33" ht="28" customHeight="1" x14ac:dyDescent="0.2">
      <c r="B66" s="201"/>
      <c r="C66" s="194"/>
      <c r="D66" s="194"/>
      <c r="E66" s="194"/>
      <c r="F66" s="34"/>
      <c r="G66" s="159">
        <f>Calculations!B51</f>
        <v>0</v>
      </c>
      <c r="H66" s="34"/>
      <c r="I66" s="160">
        <f>Calculations!B57</f>
        <v>0</v>
      </c>
      <c r="J66" s="34"/>
      <c r="K66" s="34"/>
      <c r="L66" s="34"/>
      <c r="M66" s="34"/>
      <c r="N66" s="34"/>
      <c r="P66" s="61"/>
    </row>
    <row r="67" spans="1:33" ht="45" x14ac:dyDescent="0.2">
      <c r="B67" s="201"/>
      <c r="C67" s="194"/>
      <c r="D67" s="194"/>
      <c r="E67" s="194"/>
      <c r="F67" s="34"/>
      <c r="G67" s="107" t="s">
        <v>108</v>
      </c>
      <c r="H67" s="84"/>
      <c r="I67" s="85" t="s">
        <v>117</v>
      </c>
      <c r="J67" s="34"/>
      <c r="K67" s="34"/>
      <c r="L67" s="34"/>
      <c r="M67" s="34"/>
      <c r="N67" s="34"/>
      <c r="P67" s="61"/>
    </row>
    <row r="68" spans="1:33" x14ac:dyDescent="0.2">
      <c r="B68" s="86"/>
      <c r="C68" s="71"/>
      <c r="D68" s="92"/>
      <c r="E68" s="92"/>
      <c r="F68" s="34"/>
      <c r="G68" s="83"/>
      <c r="H68" s="84"/>
      <c r="I68" s="85"/>
      <c r="J68" s="34"/>
      <c r="K68" s="34"/>
      <c r="L68" s="34"/>
      <c r="M68" s="34"/>
      <c r="N68" s="34"/>
      <c r="P68" s="61"/>
    </row>
    <row r="69" spans="1:33" x14ac:dyDescent="0.2">
      <c r="B69" s="106"/>
      <c r="C69" s="71"/>
      <c r="D69" s="92"/>
      <c r="E69" s="92"/>
      <c r="F69" s="34"/>
      <c r="G69" s="83"/>
      <c r="H69" s="84"/>
      <c r="I69" s="85"/>
      <c r="J69" s="34"/>
      <c r="K69" s="34"/>
      <c r="L69" s="34"/>
      <c r="M69" s="34"/>
      <c r="N69" s="34"/>
      <c r="P69" s="61"/>
    </row>
    <row r="70" spans="1:33" x14ac:dyDescent="0.2">
      <c r="B70" s="106"/>
      <c r="C70" s="71"/>
      <c r="D70" s="92"/>
      <c r="E70" s="92"/>
      <c r="F70" s="34"/>
      <c r="G70" s="83"/>
      <c r="H70" s="84"/>
      <c r="I70" s="85"/>
      <c r="J70" s="34"/>
      <c r="K70" s="34"/>
      <c r="L70" s="34"/>
      <c r="M70" s="34"/>
      <c r="N70" s="34"/>
      <c r="P70" s="61"/>
    </row>
    <row r="71" spans="1:33" ht="21" x14ac:dyDescent="0.25">
      <c r="B71" s="69" t="s">
        <v>157</v>
      </c>
      <c r="C71" s="71"/>
      <c r="D71" s="92"/>
      <c r="E71" s="92"/>
      <c r="F71" s="34"/>
      <c r="G71" s="83"/>
      <c r="H71" s="84"/>
      <c r="I71" s="85"/>
      <c r="J71" s="34"/>
      <c r="K71" s="34"/>
      <c r="L71" s="34"/>
      <c r="M71" s="34"/>
      <c r="N71" s="34"/>
      <c r="P71" s="61"/>
    </row>
    <row r="72" spans="1:33" ht="19" x14ac:dyDescent="0.25">
      <c r="B72" s="172" t="s">
        <v>158</v>
      </c>
      <c r="C72" s="71"/>
      <c r="D72" s="92"/>
      <c r="E72" s="92"/>
      <c r="F72" s="34"/>
      <c r="G72" s="83"/>
      <c r="H72" s="84"/>
      <c r="I72" s="85"/>
      <c r="J72" s="34"/>
      <c r="K72" s="34"/>
      <c r="L72" s="34"/>
      <c r="M72" s="34"/>
      <c r="N72" s="34"/>
      <c r="P72" s="61"/>
    </row>
    <row r="73" spans="1:33" x14ac:dyDescent="0.2">
      <c r="B73" s="86"/>
      <c r="C73" s="71"/>
      <c r="D73" s="34"/>
      <c r="E73" s="34"/>
      <c r="F73" s="34"/>
      <c r="G73" s="83"/>
      <c r="H73" s="84"/>
      <c r="I73" s="85"/>
      <c r="J73" s="34"/>
      <c r="K73" s="34"/>
      <c r="L73" s="34"/>
      <c r="M73" s="34"/>
      <c r="N73" s="34"/>
      <c r="P73" s="61"/>
      <c r="Q73" s="165"/>
      <c r="R73" s="165"/>
      <c r="S73" s="165"/>
      <c r="T73" s="165"/>
      <c r="U73" s="165"/>
      <c r="V73" s="165"/>
      <c r="W73" s="165"/>
      <c r="X73" s="165"/>
      <c r="Y73" s="165"/>
      <c r="Z73" s="165"/>
      <c r="AA73" s="165"/>
    </row>
    <row r="74" spans="1:33" s="61" customFormat="1" ht="9" customHeight="1" x14ac:dyDescent="0.2">
      <c r="A74" s="96"/>
      <c r="B74" s="96"/>
      <c r="C74" s="97"/>
      <c r="D74" s="96"/>
      <c r="E74" s="96"/>
      <c r="F74" s="96"/>
      <c r="G74" s="98"/>
      <c r="H74" s="98"/>
      <c r="I74" s="98"/>
      <c r="J74" s="96"/>
      <c r="K74" s="96"/>
      <c r="L74" s="96"/>
      <c r="M74" s="96"/>
      <c r="N74" s="96"/>
      <c r="O74" s="96"/>
      <c r="P74" s="166"/>
      <c r="Q74" s="32"/>
      <c r="R74" s="32"/>
      <c r="S74" s="32"/>
      <c r="T74" s="32"/>
      <c r="U74" s="32"/>
      <c r="V74" s="32"/>
      <c r="W74" s="32"/>
      <c r="X74" s="32"/>
      <c r="Y74" s="32"/>
      <c r="Z74" s="32"/>
      <c r="AA74" s="32"/>
      <c r="AB74" s="32"/>
      <c r="AC74" s="32"/>
      <c r="AD74" s="32"/>
      <c r="AE74" s="32"/>
      <c r="AF74" s="32"/>
      <c r="AG74" s="32"/>
    </row>
    <row r="75" spans="1:33" ht="17" customHeight="1" x14ac:dyDescent="0.3">
      <c r="B75" s="89"/>
      <c r="C75" s="89"/>
      <c r="D75" s="93"/>
      <c r="E75" s="93"/>
      <c r="F75" s="93"/>
      <c r="G75" s="95"/>
      <c r="H75" s="95"/>
      <c r="I75" s="95"/>
      <c r="J75" s="34"/>
      <c r="K75" s="34"/>
      <c r="L75" s="34"/>
      <c r="M75" s="34"/>
      <c r="N75" s="34"/>
    </row>
    <row r="76" spans="1:33" ht="22" customHeight="1" x14ac:dyDescent="0.2">
      <c r="B76" s="108"/>
      <c r="C76" s="89"/>
      <c r="D76" s="34"/>
      <c r="E76" s="34"/>
      <c r="F76" s="34"/>
      <c r="G76" s="187"/>
      <c r="H76" s="187"/>
      <c r="I76" s="187"/>
      <c r="J76" s="34"/>
      <c r="K76" s="34"/>
      <c r="L76" s="34"/>
      <c r="M76" s="34"/>
      <c r="N76" s="34"/>
    </row>
    <row r="77" spans="1:33" ht="25" customHeight="1" x14ac:dyDescent="0.2">
      <c r="B77" s="89"/>
      <c r="C77" s="89"/>
      <c r="D77" s="81"/>
      <c r="E77" s="81"/>
      <c r="F77" s="81"/>
      <c r="G77" s="187"/>
      <c r="H77" s="187"/>
      <c r="I77" s="187"/>
      <c r="J77" s="34"/>
      <c r="K77" s="34"/>
      <c r="L77" s="34"/>
      <c r="M77" s="34"/>
      <c r="N77" s="34"/>
    </row>
    <row r="78" spans="1:33" ht="39" customHeight="1" x14ac:dyDescent="0.2">
      <c r="A78" s="32"/>
      <c r="B78" s="90"/>
      <c r="C78" s="89"/>
      <c r="D78" s="94"/>
      <c r="E78" s="94"/>
      <c r="F78" s="183"/>
      <c r="G78" s="183"/>
      <c r="H78" s="183"/>
      <c r="I78" s="183"/>
      <c r="J78" s="183"/>
      <c r="K78" s="34"/>
      <c r="L78" s="34"/>
      <c r="M78" s="34"/>
      <c r="N78" s="34"/>
    </row>
    <row r="79" spans="1:33" ht="45" customHeight="1" x14ac:dyDescent="0.2">
      <c r="A79" s="32"/>
      <c r="B79" s="87"/>
      <c r="N79" s="34"/>
    </row>
    <row r="80" spans="1:33" x14ac:dyDescent="0.2">
      <c r="A80" s="32"/>
      <c r="B80" s="34"/>
      <c r="C80" s="71"/>
      <c r="D80" s="34"/>
      <c r="L80" s="34"/>
      <c r="M80" s="34"/>
      <c r="N80" s="34"/>
    </row>
    <row r="81" spans="1:11" x14ac:dyDescent="0.2">
      <c r="A81" s="32"/>
    </row>
    <row r="85" spans="1:11" x14ac:dyDescent="0.2">
      <c r="A85" s="32"/>
      <c r="B85" s="99"/>
      <c r="C85" s="100"/>
      <c r="D85" s="33"/>
      <c r="E85" s="33"/>
      <c r="F85" s="33"/>
      <c r="G85" s="33"/>
      <c r="K85" s="32" t="s">
        <v>95</v>
      </c>
    </row>
    <row r="86" spans="1:11" x14ac:dyDescent="0.2">
      <c r="A86" s="32"/>
      <c r="B86" s="101"/>
      <c r="C86" s="102"/>
      <c r="D86" s="101"/>
      <c r="E86" s="101"/>
      <c r="F86" s="101"/>
      <c r="G86" s="101"/>
    </row>
  </sheetData>
  <mergeCells count="31">
    <mergeCell ref="K25:M25"/>
    <mergeCell ref="K24:M24"/>
    <mergeCell ref="B32:I32"/>
    <mergeCell ref="B4:N4"/>
    <mergeCell ref="J8:K8"/>
    <mergeCell ref="B24:I24"/>
    <mergeCell ref="B15:I15"/>
    <mergeCell ref="C9:J9"/>
    <mergeCell ref="N27:O28"/>
    <mergeCell ref="K9:N9"/>
    <mergeCell ref="J11:O11"/>
    <mergeCell ref="C11:I11"/>
    <mergeCell ref="N24:O25"/>
    <mergeCell ref="C54:E54"/>
    <mergeCell ref="K26:M27"/>
    <mergeCell ref="C65:E67"/>
    <mergeCell ref="B38:J42"/>
    <mergeCell ref="D34:J36"/>
    <mergeCell ref="L28:M28"/>
    <mergeCell ref="B33:J33"/>
    <mergeCell ref="B51:B56"/>
    <mergeCell ref="B65:B67"/>
    <mergeCell ref="K51:N59"/>
    <mergeCell ref="C51:E52"/>
    <mergeCell ref="F78:J78"/>
    <mergeCell ref="G58:I58"/>
    <mergeCell ref="G59:I59"/>
    <mergeCell ref="G60:I60"/>
    <mergeCell ref="G61:I61"/>
    <mergeCell ref="G76:I77"/>
    <mergeCell ref="G64:I64"/>
  </mergeCells>
  <phoneticPr fontId="9" type="noConversion"/>
  <dataValidations count="3">
    <dataValidation type="decimal" allowBlank="1" showInputMessage="1" showErrorMessage="1" sqref="C17:C19 C25:C28" xr:uid="{00000000-0002-0000-0000-000000000000}">
      <formula1>0</formula1>
      <formula2>7</formula2>
    </dataValidation>
    <dataValidation type="whole" allowBlank="1" showInputMessage="1" showErrorMessage="1" sqref="C16" xr:uid="{00000000-0002-0000-0000-000001000000}">
      <formula1>0</formula1>
      <formula2>7</formula2>
    </dataValidation>
    <dataValidation type="decimal" operator="greaterThanOrEqual" allowBlank="1" showInputMessage="1" showErrorMessage="1" sqref="B11" xr:uid="{00000000-0002-0000-0000-000002000000}">
      <formula1>0</formula1>
    </dataValidation>
  </dataValidations>
  <hyperlinks>
    <hyperlink ref="J11" r:id="rId1" xr:uid="{00000000-0004-0000-0000-000000000000}"/>
    <hyperlink ref="K11" r:id="rId2" display="https://www.google.com/maps/dir//S+42nd+St+%26+Dewey+Ave,+Omaha,+NE/@41.2560795,-96.0126827,14z/data=!4m8!4m7!1m0!1m5!1m1!1s0x87938e7a7bc5df6f:0x1fcf1c4238fdd6b4!2m2!1d-95.975775!2d41.2560209" xr:uid="{00000000-0004-0000-0000-000001000000}"/>
    <hyperlink ref="L11" r:id="rId3" display="https://www.google.com/maps/dir//S+42nd+St+%26+Dewey+Ave,+Omaha,+NE/@41.2560795,-96.0126827,14z/data=!4m8!4m7!1m0!1m5!1m1!1s0x87938e7a7bc5df6f:0x1fcf1c4238fdd6b4!2m2!1d-95.975775!2d41.2560209" xr:uid="{00000000-0004-0000-0000-000002000000}"/>
    <hyperlink ref="M11" r:id="rId4" display="https://www.google.com/maps/dir//S+42nd+St+%26+Dewey+Ave,+Omaha,+NE/@41.2560795,-96.0126827,14z/data=!4m8!4m7!1m0!1m5!1m1!1s0x87938e7a7bc5df6f:0x1fcf1c4238fdd6b4!2m2!1d-95.975775!2d41.2560209" xr:uid="{00000000-0004-0000-0000-000003000000}"/>
    <hyperlink ref="N11" r:id="rId5" display="https://www.google.com/maps/dir//S+42nd+St+%26+Dewey+Ave,+Omaha,+NE/@41.2560795,-96.0126827,14z/data=!4m8!4m7!1m0!1m5!1m1!1s0x87938e7a7bc5df6f:0x1fcf1c4238fdd6b4!2m2!1d-95.975775!2d41.2560209" xr:uid="{00000000-0004-0000-0000-000004000000}"/>
    <hyperlink ref="O11" r:id="rId6" display="https://www.google.com/maps/dir//S+42nd+St+%26+Dewey+Ave,+Omaha,+NE/@41.2560795,-96.0126827,14z/data=!4m8!4m7!1m0!1m5!1m1!1s0x87938e7a7bc5df6f:0x1fcf1c4238fdd6b4!2m2!1d-95.975775!2d41.2560209" xr:uid="{00000000-0004-0000-0000-000005000000}"/>
    <hyperlink ref="K9" location="'Campus Parking Map'!A1" display="click here for campus parking map" xr:uid="{00000000-0004-0000-0000-000006000000}"/>
  </hyperlinks>
  <pageMargins left="0.25" right="0.25" top="0.75" bottom="0.75" header="0.3" footer="0.3"/>
  <pageSetup orientation="landscape" horizontalDpi="4294967292" verticalDpi="4294967292"/>
  <drawing r:id="rId7"/>
  <extLst>
    <ext xmlns:x14="http://schemas.microsoft.com/office/spreadsheetml/2009/9/main" uri="{CCE6A557-97BC-4b89-ADB6-D9C93CAAB3DF}">
      <x14:dataValidations xmlns:xm="http://schemas.microsoft.com/office/excel/2006/main" count="2">
        <x14:dataValidation type="list" allowBlank="1" showErrorMessage="1" xr:uid="{00000000-0002-0000-0000-000003000000}">
          <x14:formula1>
            <xm:f>Calculations!$K$10:$K$16</xm:f>
          </x14:formula1>
          <xm:sqref>B9</xm:sqref>
        </x14:dataValidation>
        <x14:dataValidation type="list" showInputMessage="1" showErrorMessage="1" xr:uid="{00000000-0002-0000-0000-000004000000}">
          <x14:formula1>
            <xm:f>Calculations!$I$10:$I$15</xm:f>
          </x14:formula1>
          <xm:sqref>B10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
  <sheetViews>
    <sheetView workbookViewId="0">
      <selection activeCell="B1" sqref="B1"/>
    </sheetView>
  </sheetViews>
  <sheetFormatPr baseColWidth="10" defaultColWidth="11" defaultRowHeight="16" x14ac:dyDescent="0.2"/>
  <sheetData>
    <row r="1" spans="1:8" x14ac:dyDescent="0.2">
      <c r="B1" s="129" t="s">
        <v>119</v>
      </c>
    </row>
    <row r="4" spans="1:8" x14ac:dyDescent="0.2">
      <c r="A4" s="1" t="s">
        <v>118</v>
      </c>
      <c r="B4" s="1"/>
      <c r="C4" s="1"/>
      <c r="D4" s="1"/>
      <c r="E4" s="1"/>
      <c r="F4" s="1"/>
      <c r="G4" s="1"/>
      <c r="H4" s="1"/>
    </row>
  </sheetData>
  <pageMargins left="0.75" right="0.75" top="1" bottom="1" header="0.5" footer="0.5"/>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7"/>
  <sheetViews>
    <sheetView zoomScale="90" zoomScaleNormal="90" zoomScalePageLayoutView="90" workbookViewId="0">
      <selection activeCell="S10" sqref="S10"/>
    </sheetView>
  </sheetViews>
  <sheetFormatPr baseColWidth="10" defaultColWidth="11" defaultRowHeight="16" x14ac:dyDescent="0.2"/>
  <cols>
    <col min="15" max="22" width="10.83203125" style="168"/>
  </cols>
  <sheetData>
    <row r="1" spans="1:14" ht="62" customHeight="1" x14ac:dyDescent="0.2">
      <c r="A1" s="221" t="s">
        <v>149</v>
      </c>
      <c r="B1" s="221"/>
      <c r="C1" s="221"/>
      <c r="D1" s="221"/>
      <c r="E1" s="221"/>
      <c r="F1" s="221"/>
      <c r="G1" s="221"/>
      <c r="H1" s="221"/>
      <c r="I1" s="221"/>
      <c r="J1" s="221"/>
      <c r="K1" s="221"/>
      <c r="L1" s="221"/>
      <c r="M1" s="221"/>
      <c r="N1" s="221"/>
    </row>
    <row r="2" spans="1:14" x14ac:dyDescent="0.2">
      <c r="A2" s="168"/>
      <c r="B2" s="168"/>
      <c r="C2" s="168"/>
      <c r="D2" s="168"/>
      <c r="E2" s="168"/>
      <c r="F2" s="168"/>
      <c r="G2" s="168"/>
      <c r="H2" s="168"/>
      <c r="I2" s="168"/>
      <c r="J2" s="168"/>
      <c r="K2" s="168"/>
      <c r="L2" s="168"/>
      <c r="M2" s="168"/>
      <c r="N2" s="168"/>
    </row>
    <row r="3" spans="1:14" x14ac:dyDescent="0.2">
      <c r="A3" s="168"/>
      <c r="B3" s="168"/>
      <c r="C3" s="168"/>
      <c r="D3" s="168"/>
      <c r="E3" s="168"/>
      <c r="F3" s="168"/>
      <c r="G3" s="168"/>
      <c r="H3" s="168"/>
      <c r="I3" s="168"/>
      <c r="J3" s="168"/>
      <c r="K3" s="168"/>
      <c r="L3" s="168"/>
      <c r="M3" s="168"/>
      <c r="N3" s="168"/>
    </row>
    <row r="4" spans="1:14" x14ac:dyDescent="0.2">
      <c r="A4" s="168"/>
      <c r="B4" s="168"/>
      <c r="C4" s="168"/>
      <c r="D4" s="168"/>
      <c r="E4" s="168"/>
      <c r="F4" s="168"/>
      <c r="G4" s="168"/>
      <c r="H4" s="168"/>
      <c r="I4" s="168"/>
      <c r="J4" s="168"/>
      <c r="K4" s="168"/>
      <c r="L4" s="168"/>
      <c r="M4" s="168"/>
      <c r="N4" s="168"/>
    </row>
    <row r="5" spans="1:14" x14ac:dyDescent="0.2">
      <c r="A5" s="168"/>
      <c r="B5" s="168"/>
      <c r="C5" s="168"/>
      <c r="D5" s="168"/>
      <c r="E5" s="168"/>
      <c r="F5" s="168"/>
      <c r="G5" s="168"/>
      <c r="H5" s="168"/>
      <c r="I5" s="168"/>
      <c r="J5" s="168"/>
      <c r="K5" s="168"/>
      <c r="L5" s="168"/>
      <c r="M5" s="168"/>
      <c r="N5" s="168"/>
    </row>
    <row r="6" spans="1:14" x14ac:dyDescent="0.2">
      <c r="A6" s="168"/>
      <c r="B6" s="168"/>
      <c r="C6" s="168"/>
      <c r="D6" s="168"/>
      <c r="E6" s="168"/>
      <c r="F6" s="168"/>
      <c r="G6" s="168"/>
      <c r="H6" s="168"/>
      <c r="I6" s="168"/>
      <c r="J6" s="168"/>
      <c r="K6" s="168"/>
      <c r="L6" s="168"/>
      <c r="M6" s="168"/>
      <c r="N6" s="168"/>
    </row>
    <row r="7" spans="1:14" x14ac:dyDescent="0.2">
      <c r="A7" s="168"/>
      <c r="B7" s="168"/>
      <c r="C7" s="168"/>
      <c r="D7" s="168"/>
      <c r="E7" s="168"/>
      <c r="F7" s="168"/>
      <c r="G7" s="168"/>
      <c r="H7" s="168"/>
      <c r="I7" s="168"/>
      <c r="J7" s="168"/>
      <c r="K7" s="168"/>
      <c r="L7" s="168"/>
      <c r="M7" s="168"/>
      <c r="N7" s="168"/>
    </row>
    <row r="8" spans="1:14" x14ac:dyDescent="0.2">
      <c r="A8" s="168"/>
      <c r="B8" s="168"/>
      <c r="C8" s="168"/>
      <c r="D8" s="168"/>
      <c r="E8" s="168"/>
      <c r="F8" s="168"/>
      <c r="G8" s="168"/>
      <c r="H8" s="168"/>
      <c r="I8" s="168"/>
      <c r="J8" s="168"/>
      <c r="K8" s="168"/>
      <c r="L8" s="168"/>
      <c r="M8" s="168"/>
      <c r="N8" s="168"/>
    </row>
    <row r="9" spans="1:14" x14ac:dyDescent="0.2">
      <c r="A9" s="168"/>
      <c r="B9" s="168"/>
      <c r="C9" s="168"/>
      <c r="D9" s="168"/>
      <c r="E9" s="168"/>
      <c r="F9" s="168"/>
      <c r="G9" s="168"/>
      <c r="H9" s="168"/>
      <c r="I9" s="168"/>
      <c r="J9" s="168"/>
      <c r="K9" s="168"/>
      <c r="L9" s="168"/>
      <c r="M9" s="168"/>
      <c r="N9" s="168"/>
    </row>
    <row r="10" spans="1:14" x14ac:dyDescent="0.2">
      <c r="A10" s="168"/>
      <c r="B10" s="168"/>
      <c r="C10" s="168"/>
      <c r="D10" s="168"/>
      <c r="E10" s="168"/>
      <c r="F10" s="168"/>
      <c r="G10" s="168"/>
      <c r="H10" s="168"/>
      <c r="I10" s="168"/>
      <c r="J10" s="168"/>
      <c r="K10" s="168"/>
      <c r="L10" s="168"/>
      <c r="M10" s="168"/>
      <c r="N10" s="168"/>
    </row>
    <row r="11" spans="1:14" x14ac:dyDescent="0.2">
      <c r="A11" s="168"/>
      <c r="B11" s="168"/>
      <c r="C11" s="168"/>
      <c r="D11" s="168"/>
      <c r="E11" s="168"/>
      <c r="F11" s="168"/>
      <c r="G11" s="168"/>
      <c r="H11" s="168"/>
      <c r="I11" s="168"/>
      <c r="J11" s="168"/>
      <c r="K11" s="168"/>
      <c r="L11" s="168"/>
      <c r="M11" s="168"/>
      <c r="N11" s="168"/>
    </row>
    <row r="12" spans="1:14" x14ac:dyDescent="0.2">
      <c r="A12" s="168"/>
      <c r="B12" s="168"/>
      <c r="C12" s="168"/>
      <c r="D12" s="168"/>
      <c r="E12" s="168"/>
      <c r="F12" s="168"/>
      <c r="G12" s="168"/>
      <c r="H12" s="168"/>
      <c r="I12" s="168"/>
      <c r="J12" s="168"/>
      <c r="K12" s="168"/>
      <c r="L12" s="168"/>
      <c r="M12" s="168"/>
      <c r="N12" s="168"/>
    </row>
    <row r="13" spans="1:14" x14ac:dyDescent="0.2">
      <c r="A13" s="168"/>
      <c r="B13" s="168"/>
      <c r="C13" s="168"/>
      <c r="D13" s="168"/>
      <c r="E13" s="168"/>
      <c r="F13" s="168"/>
      <c r="G13" s="168"/>
      <c r="H13" s="168"/>
      <c r="I13" s="168"/>
      <c r="J13" s="168"/>
      <c r="K13" s="168"/>
      <c r="L13" s="168"/>
      <c r="M13" s="168"/>
      <c r="N13" s="168"/>
    </row>
    <row r="14" spans="1:14" x14ac:dyDescent="0.2">
      <c r="A14" s="168"/>
      <c r="B14" s="168"/>
      <c r="C14" s="168"/>
      <c r="D14" s="168"/>
      <c r="E14" s="168"/>
      <c r="F14" s="168"/>
      <c r="G14" s="168"/>
      <c r="H14" s="168"/>
      <c r="I14" s="168"/>
      <c r="J14" s="168"/>
      <c r="K14" s="168"/>
      <c r="L14" s="168"/>
      <c r="M14" s="168"/>
      <c r="N14" s="168"/>
    </row>
    <row r="15" spans="1:14" x14ac:dyDescent="0.2">
      <c r="A15" s="168"/>
      <c r="B15" s="168"/>
      <c r="C15" s="168"/>
      <c r="D15" s="168"/>
      <c r="E15" s="168"/>
      <c r="F15" s="168"/>
      <c r="G15" s="168"/>
      <c r="H15" s="168"/>
      <c r="I15" s="168"/>
      <c r="J15" s="168"/>
      <c r="K15" s="168"/>
      <c r="L15" s="168"/>
      <c r="M15" s="168"/>
      <c r="N15" s="168"/>
    </row>
    <row r="16" spans="1:14" x14ac:dyDescent="0.2">
      <c r="A16" s="168"/>
      <c r="B16" s="168"/>
      <c r="C16" s="168"/>
      <c r="D16" s="168"/>
      <c r="E16" s="168"/>
      <c r="F16" s="168"/>
      <c r="G16" s="168"/>
      <c r="H16" s="168"/>
      <c r="I16" s="168"/>
      <c r="J16" s="168"/>
      <c r="K16" s="168"/>
      <c r="L16" s="168"/>
      <c r="M16" s="168"/>
      <c r="N16" s="168"/>
    </row>
    <row r="17" spans="1:22" x14ac:dyDescent="0.2">
      <c r="A17" s="168"/>
      <c r="B17" s="168"/>
      <c r="C17" s="168"/>
      <c r="D17" s="168"/>
      <c r="E17" s="168"/>
      <c r="F17" s="168"/>
      <c r="G17" s="168"/>
      <c r="H17" s="168"/>
      <c r="I17" s="168"/>
      <c r="J17" s="168"/>
      <c r="K17" s="168"/>
      <c r="L17" s="168"/>
      <c r="M17" s="168"/>
      <c r="N17" s="168"/>
    </row>
    <row r="18" spans="1:22" x14ac:dyDescent="0.2">
      <c r="A18" s="168"/>
      <c r="B18" s="168"/>
      <c r="C18" s="168"/>
      <c r="D18" s="168"/>
      <c r="E18" s="168"/>
      <c r="F18" s="168"/>
      <c r="G18" s="168"/>
      <c r="H18" s="168"/>
      <c r="I18" s="168"/>
      <c r="J18" s="168"/>
      <c r="K18" s="168"/>
      <c r="L18" s="168"/>
      <c r="M18" s="168"/>
      <c r="N18" s="168"/>
    </row>
    <row r="19" spans="1:22" ht="15" customHeight="1" x14ac:dyDescent="0.2">
      <c r="A19" s="168"/>
      <c r="B19" s="168"/>
      <c r="C19" s="168"/>
      <c r="D19" s="168"/>
      <c r="E19" s="168"/>
      <c r="F19" s="168"/>
      <c r="G19" s="168"/>
      <c r="H19" s="168"/>
      <c r="I19" s="168"/>
      <c r="J19" s="168"/>
      <c r="K19" s="168"/>
      <c r="L19" s="168"/>
      <c r="M19" s="168"/>
      <c r="N19" s="168"/>
      <c r="O19" s="222" t="s">
        <v>149</v>
      </c>
      <c r="P19" s="222"/>
      <c r="Q19" s="222"/>
      <c r="R19" s="222"/>
    </row>
    <row r="20" spans="1:22" ht="15" customHeight="1" x14ac:dyDescent="0.2">
      <c r="A20" s="168"/>
      <c r="B20" s="168"/>
      <c r="C20" s="168"/>
      <c r="D20" s="168"/>
      <c r="E20" s="168"/>
      <c r="F20" s="168"/>
      <c r="G20" s="168"/>
      <c r="H20" s="168"/>
      <c r="I20" s="168"/>
      <c r="J20" s="168"/>
      <c r="K20" s="168"/>
      <c r="L20" s="168"/>
      <c r="M20" s="168"/>
      <c r="N20" s="168"/>
      <c r="O20" s="222"/>
      <c r="P20" s="222"/>
      <c r="Q20" s="222"/>
      <c r="R20" s="222"/>
    </row>
    <row r="21" spans="1:22" ht="31" x14ac:dyDescent="0.2">
      <c r="A21" s="168"/>
      <c r="B21" s="168"/>
      <c r="C21" s="168"/>
      <c r="D21" s="168"/>
      <c r="E21" s="168"/>
      <c r="F21" s="168"/>
      <c r="G21" s="168"/>
      <c r="H21" s="168"/>
      <c r="I21" s="168"/>
      <c r="J21" s="168"/>
      <c r="K21" s="168"/>
      <c r="L21" s="168"/>
      <c r="M21" s="168"/>
      <c r="N21" s="168"/>
      <c r="O21" s="222"/>
      <c r="P21" s="222"/>
      <c r="Q21" s="222"/>
      <c r="R21" s="222"/>
      <c r="S21" s="171"/>
      <c r="T21" s="171"/>
      <c r="U21" s="171"/>
      <c r="V21" s="171"/>
    </row>
    <row r="22" spans="1:22" ht="15" customHeight="1" x14ac:dyDescent="0.2">
      <c r="A22" s="168"/>
      <c r="B22" s="168"/>
      <c r="C22" s="168"/>
      <c r="D22" s="168"/>
      <c r="E22" s="168"/>
      <c r="F22" s="168"/>
      <c r="G22" s="168"/>
      <c r="H22" s="168"/>
      <c r="I22" s="168"/>
      <c r="J22" s="168"/>
      <c r="K22" s="168"/>
      <c r="L22" s="168"/>
      <c r="M22" s="168"/>
      <c r="N22" s="168"/>
      <c r="O22" s="222"/>
      <c r="P22" s="222"/>
      <c r="Q22" s="222"/>
      <c r="R22" s="222"/>
    </row>
    <row r="23" spans="1:22" ht="15" customHeight="1" x14ac:dyDescent="0.2">
      <c r="A23" s="168"/>
      <c r="B23" s="168"/>
      <c r="C23" s="168"/>
      <c r="D23" s="168"/>
      <c r="E23" s="168"/>
      <c r="F23" s="168"/>
      <c r="G23" s="168"/>
      <c r="H23" s="168"/>
      <c r="I23" s="168"/>
      <c r="J23" s="168"/>
      <c r="K23" s="168"/>
      <c r="L23" s="168"/>
      <c r="M23" s="168"/>
      <c r="N23" s="168"/>
      <c r="O23" s="222"/>
      <c r="P23" s="222"/>
      <c r="Q23" s="222"/>
      <c r="R23" s="222"/>
    </row>
    <row r="24" spans="1:22" ht="15" customHeight="1" x14ac:dyDescent="0.2">
      <c r="A24" s="168"/>
      <c r="B24" s="168"/>
      <c r="C24" s="168"/>
      <c r="D24" s="168"/>
      <c r="E24" s="168"/>
      <c r="F24" s="168"/>
      <c r="G24" s="168"/>
      <c r="H24" s="168"/>
      <c r="I24" s="168"/>
      <c r="J24" s="168"/>
      <c r="K24" s="168"/>
      <c r="L24" s="168"/>
      <c r="M24" s="168"/>
      <c r="N24" s="168"/>
      <c r="O24" s="222"/>
      <c r="P24" s="222"/>
      <c r="Q24" s="222"/>
      <c r="R24" s="222"/>
    </row>
    <row r="25" spans="1:22" ht="15" customHeight="1" x14ac:dyDescent="0.2">
      <c r="A25" s="168"/>
      <c r="B25" s="168"/>
      <c r="C25" s="168"/>
      <c r="D25" s="168"/>
      <c r="E25" s="168"/>
      <c r="F25" s="168"/>
      <c r="G25" s="168"/>
      <c r="H25" s="168"/>
      <c r="I25" s="168"/>
      <c r="J25" s="168"/>
      <c r="K25" s="168"/>
      <c r="L25" s="168"/>
      <c r="M25" s="168"/>
      <c r="N25" s="168"/>
      <c r="O25" s="222"/>
      <c r="P25" s="222"/>
      <c r="Q25" s="222"/>
      <c r="R25" s="222"/>
    </row>
    <row r="26" spans="1:22" ht="30" customHeight="1" x14ac:dyDescent="0.2">
      <c r="A26" s="168"/>
      <c r="B26" s="168"/>
      <c r="C26" s="168"/>
      <c r="D26" s="168"/>
      <c r="E26" s="168"/>
      <c r="F26" s="168"/>
      <c r="G26" s="168"/>
      <c r="H26" s="168"/>
      <c r="I26" s="168"/>
      <c r="J26" s="168"/>
      <c r="K26" s="168"/>
      <c r="L26" s="168"/>
      <c r="M26" s="168"/>
      <c r="N26" s="168"/>
      <c r="O26" s="222"/>
      <c r="P26" s="222"/>
      <c r="Q26" s="222"/>
      <c r="R26" s="222"/>
      <c r="S26" s="169"/>
      <c r="T26" s="169"/>
      <c r="U26" s="169"/>
    </row>
    <row r="27" spans="1:22" ht="15" customHeight="1" x14ac:dyDescent="0.2">
      <c r="A27" s="168"/>
      <c r="B27" s="168"/>
      <c r="C27" s="168"/>
      <c r="D27" s="168"/>
      <c r="E27" s="168"/>
      <c r="F27" s="168"/>
      <c r="G27" s="168"/>
      <c r="H27" s="168"/>
      <c r="I27" s="168"/>
      <c r="J27" s="168"/>
      <c r="K27" s="168"/>
      <c r="L27" s="168"/>
      <c r="M27" s="168"/>
      <c r="N27" s="168"/>
      <c r="O27" s="170"/>
      <c r="P27" s="170"/>
      <c r="Q27" s="170"/>
      <c r="R27" s="170"/>
    </row>
    <row r="28" spans="1:22" x14ac:dyDescent="0.2">
      <c r="A28" s="168"/>
      <c r="B28" s="168"/>
      <c r="C28" s="168"/>
      <c r="D28" s="168"/>
      <c r="E28" s="168"/>
      <c r="F28" s="168"/>
      <c r="G28" s="168"/>
      <c r="H28" s="168"/>
      <c r="I28" s="168"/>
      <c r="J28" s="168"/>
      <c r="K28" s="168"/>
      <c r="L28" s="168"/>
      <c r="M28" s="168"/>
      <c r="N28" s="168"/>
    </row>
    <row r="29" spans="1:22" x14ac:dyDescent="0.2">
      <c r="A29" s="168"/>
      <c r="B29" s="168"/>
      <c r="C29" s="168"/>
      <c r="D29" s="168"/>
      <c r="E29" s="168"/>
      <c r="F29" s="168"/>
      <c r="G29" s="168"/>
      <c r="H29" s="168"/>
      <c r="I29" s="168"/>
      <c r="J29" s="168"/>
      <c r="K29" s="168"/>
      <c r="L29" s="168"/>
      <c r="M29" s="168"/>
      <c r="N29" s="168"/>
    </row>
    <row r="30" spans="1:22" x14ac:dyDescent="0.2">
      <c r="A30" s="168"/>
      <c r="B30" s="168"/>
      <c r="C30" s="168"/>
      <c r="D30" s="168"/>
      <c r="E30" s="168"/>
      <c r="F30" s="168"/>
      <c r="G30" s="168"/>
      <c r="H30" s="168"/>
      <c r="I30" s="168"/>
      <c r="J30" s="168"/>
      <c r="K30" s="168"/>
      <c r="L30" s="168"/>
      <c r="M30" s="168"/>
      <c r="N30" s="168"/>
    </row>
    <row r="31" spans="1:22" x14ac:dyDescent="0.2">
      <c r="A31" s="168"/>
      <c r="B31" s="168"/>
      <c r="C31" s="168"/>
      <c r="D31" s="168"/>
      <c r="E31" s="168"/>
      <c r="F31" s="168"/>
      <c r="G31" s="168"/>
      <c r="H31" s="168"/>
      <c r="I31" s="168"/>
      <c r="J31" s="168"/>
      <c r="K31" s="168"/>
      <c r="L31" s="168"/>
      <c r="M31" s="168"/>
      <c r="N31" s="168"/>
    </row>
    <row r="32" spans="1:22" x14ac:dyDescent="0.2">
      <c r="A32" s="168"/>
      <c r="B32" s="168"/>
      <c r="C32" s="168"/>
      <c r="D32" s="168"/>
      <c r="E32" s="168"/>
      <c r="F32" s="168"/>
      <c r="G32" s="168"/>
      <c r="H32" s="168"/>
      <c r="I32" s="168"/>
      <c r="J32" s="168"/>
      <c r="K32" s="168"/>
      <c r="L32" s="168"/>
      <c r="M32" s="168"/>
      <c r="N32" s="168"/>
    </row>
    <row r="33" spans="1:14" x14ac:dyDescent="0.2">
      <c r="A33" s="168"/>
      <c r="B33" s="168"/>
      <c r="C33" s="168"/>
      <c r="D33" s="168"/>
      <c r="E33" s="168"/>
      <c r="F33" s="168"/>
      <c r="G33" s="168"/>
      <c r="H33" s="168"/>
      <c r="I33" s="168"/>
      <c r="J33" s="168"/>
      <c r="K33" s="168"/>
      <c r="L33" s="168"/>
      <c r="M33" s="168"/>
      <c r="N33" s="168"/>
    </row>
    <row r="34" spans="1:14" x14ac:dyDescent="0.2">
      <c r="A34" s="168"/>
      <c r="B34" s="168"/>
      <c r="C34" s="168"/>
      <c r="D34" s="168"/>
      <c r="E34" s="168"/>
      <c r="F34" s="168"/>
      <c r="G34" s="168"/>
      <c r="H34" s="168"/>
      <c r="I34" s="168"/>
      <c r="J34" s="168"/>
      <c r="K34" s="168"/>
      <c r="L34" s="168"/>
      <c r="M34" s="168"/>
      <c r="N34" s="168"/>
    </row>
    <row r="35" spans="1:14" x14ac:dyDescent="0.2">
      <c r="A35" s="168"/>
      <c r="B35" s="168"/>
      <c r="C35" s="168"/>
      <c r="D35" s="168"/>
      <c r="E35" s="168"/>
      <c r="F35" s="168"/>
      <c r="G35" s="168"/>
      <c r="H35" s="168"/>
      <c r="I35" s="168"/>
      <c r="J35" s="168"/>
      <c r="K35" s="168"/>
      <c r="L35" s="168"/>
      <c r="M35" s="168"/>
      <c r="N35" s="168"/>
    </row>
    <row r="36" spans="1:14" x14ac:dyDescent="0.2">
      <c r="A36" s="168"/>
      <c r="B36" s="168"/>
      <c r="C36" s="168"/>
      <c r="D36" s="168"/>
      <c r="E36" s="168"/>
      <c r="F36" s="168"/>
      <c r="G36" s="168"/>
      <c r="H36" s="168"/>
      <c r="I36" s="168"/>
      <c r="J36" s="168"/>
      <c r="K36" s="168"/>
      <c r="L36" s="168"/>
      <c r="M36" s="168"/>
      <c r="N36" s="168"/>
    </row>
    <row r="37" spans="1:14" x14ac:dyDescent="0.2">
      <c r="A37" s="168"/>
      <c r="B37" s="168"/>
      <c r="C37" s="168"/>
      <c r="D37" s="168"/>
      <c r="E37" s="168"/>
      <c r="F37" s="168"/>
      <c r="G37" s="168"/>
      <c r="H37" s="168"/>
      <c r="I37" s="168"/>
      <c r="J37" s="168"/>
      <c r="K37" s="168"/>
      <c r="L37" s="168"/>
      <c r="M37" s="168"/>
      <c r="N37" s="168"/>
    </row>
    <row r="38" spans="1:14" x14ac:dyDescent="0.2">
      <c r="A38" s="168"/>
      <c r="B38" s="168"/>
      <c r="C38" s="168"/>
      <c r="D38" s="168"/>
      <c r="E38" s="168"/>
      <c r="F38" s="168"/>
      <c r="G38" s="168"/>
      <c r="H38" s="168"/>
      <c r="I38" s="168"/>
      <c r="J38" s="168"/>
      <c r="K38" s="168"/>
      <c r="L38" s="168"/>
      <c r="M38" s="168"/>
      <c r="N38" s="168"/>
    </row>
    <row r="39" spans="1:14" x14ac:dyDescent="0.2">
      <c r="A39" s="168"/>
      <c r="B39" s="168"/>
      <c r="C39" s="168"/>
      <c r="D39" s="168"/>
      <c r="E39" s="168"/>
      <c r="F39" s="168"/>
      <c r="G39" s="168"/>
      <c r="H39" s="168"/>
      <c r="I39" s="168"/>
      <c r="J39" s="168"/>
      <c r="K39" s="168"/>
      <c r="L39" s="168"/>
      <c r="M39" s="168"/>
      <c r="N39" s="168"/>
    </row>
    <row r="40" spans="1:14" x14ac:dyDescent="0.2">
      <c r="A40" s="168"/>
      <c r="B40" s="168"/>
      <c r="C40" s="168"/>
      <c r="D40" s="168"/>
      <c r="E40" s="168"/>
      <c r="F40" s="168"/>
      <c r="G40" s="168"/>
      <c r="H40" s="168"/>
      <c r="I40" s="168"/>
      <c r="J40" s="168"/>
      <c r="K40" s="168"/>
      <c r="L40" s="168"/>
      <c r="M40" s="168"/>
      <c r="N40" s="168"/>
    </row>
    <row r="41" spans="1:14" x14ac:dyDescent="0.2">
      <c r="A41" s="168"/>
      <c r="B41" s="168"/>
      <c r="C41" s="168"/>
      <c r="D41" s="168"/>
      <c r="E41" s="168"/>
      <c r="F41" s="168"/>
      <c r="G41" s="168"/>
      <c r="H41" s="168"/>
      <c r="I41" s="168"/>
      <c r="J41" s="168"/>
      <c r="K41" s="168"/>
      <c r="L41" s="168"/>
      <c r="M41" s="168"/>
      <c r="N41" s="168"/>
    </row>
    <row r="42" spans="1:14" x14ac:dyDescent="0.2">
      <c r="A42" s="168"/>
      <c r="B42" s="168"/>
      <c r="C42" s="168"/>
      <c r="D42" s="168"/>
      <c r="E42" s="168"/>
      <c r="F42" s="168"/>
      <c r="G42" s="168"/>
      <c r="H42" s="168"/>
      <c r="I42" s="168"/>
      <c r="J42" s="168"/>
      <c r="K42" s="168"/>
      <c r="L42" s="168"/>
      <c r="M42" s="168"/>
      <c r="N42" s="168"/>
    </row>
    <row r="43" spans="1:14" ht="64" customHeight="1" x14ac:dyDescent="0.2">
      <c r="A43" s="221" t="s">
        <v>149</v>
      </c>
      <c r="B43" s="221"/>
      <c r="C43" s="221"/>
      <c r="D43" s="221"/>
      <c r="E43" s="221"/>
      <c r="F43" s="221"/>
      <c r="G43" s="221"/>
      <c r="H43" s="221"/>
      <c r="I43" s="221"/>
      <c r="J43" s="221"/>
      <c r="K43" s="221"/>
      <c r="L43" s="221"/>
      <c r="M43" s="221"/>
      <c r="N43" s="221"/>
    </row>
    <row r="44" spans="1:14" x14ac:dyDescent="0.2">
      <c r="A44" s="168"/>
      <c r="B44" s="168"/>
      <c r="C44" s="168"/>
      <c r="D44" s="168"/>
      <c r="E44" s="168"/>
      <c r="F44" s="168"/>
      <c r="G44" s="168"/>
      <c r="H44" s="168"/>
      <c r="I44" s="168"/>
      <c r="J44" s="168"/>
      <c r="K44" s="168"/>
      <c r="L44" s="168"/>
      <c r="M44" s="168"/>
      <c r="N44" s="168"/>
    </row>
    <row r="45" spans="1:14" x14ac:dyDescent="0.2">
      <c r="A45" s="168"/>
      <c r="B45" s="168"/>
      <c r="C45" s="168"/>
      <c r="D45" s="168"/>
      <c r="E45" s="168"/>
      <c r="F45" s="168"/>
      <c r="G45" s="168"/>
      <c r="H45" s="168"/>
      <c r="I45" s="168"/>
      <c r="J45" s="168"/>
      <c r="K45" s="168"/>
      <c r="L45" s="168"/>
      <c r="M45" s="168"/>
      <c r="N45" s="168"/>
    </row>
    <row r="46" spans="1:14" x14ac:dyDescent="0.2">
      <c r="A46" s="168"/>
      <c r="B46" s="168"/>
      <c r="C46" s="168"/>
      <c r="D46" s="168"/>
      <c r="E46" s="168"/>
      <c r="F46" s="168"/>
      <c r="G46" s="168"/>
      <c r="H46" s="168"/>
      <c r="I46" s="168"/>
      <c r="J46" s="168"/>
      <c r="K46" s="168"/>
      <c r="L46" s="168"/>
      <c r="M46" s="168"/>
      <c r="N46" s="168"/>
    </row>
    <row r="47" spans="1:14" x14ac:dyDescent="0.2">
      <c r="A47" s="168"/>
      <c r="B47" s="168"/>
      <c r="C47" s="168"/>
      <c r="D47" s="168"/>
      <c r="E47" s="168"/>
      <c r="F47" s="168"/>
      <c r="G47" s="168"/>
      <c r="H47" s="168"/>
      <c r="I47" s="168"/>
      <c r="J47" s="168"/>
      <c r="K47" s="168"/>
      <c r="L47" s="168"/>
      <c r="M47" s="168"/>
      <c r="N47" s="168"/>
    </row>
    <row r="48" spans="1:14" x14ac:dyDescent="0.2">
      <c r="A48" s="168"/>
      <c r="B48" s="168"/>
      <c r="C48" s="168"/>
      <c r="D48" s="168"/>
      <c r="E48" s="168"/>
      <c r="F48" s="168"/>
      <c r="G48" s="168"/>
      <c r="H48" s="168"/>
      <c r="I48" s="168"/>
      <c r="J48" s="168"/>
      <c r="K48" s="168"/>
      <c r="L48" s="168"/>
      <c r="M48" s="168"/>
      <c r="N48" s="168"/>
    </row>
    <row r="49" spans="1:14" x14ac:dyDescent="0.2">
      <c r="A49" s="168"/>
      <c r="B49" s="168"/>
      <c r="C49" s="168"/>
      <c r="D49" s="168"/>
      <c r="E49" s="168"/>
      <c r="F49" s="168"/>
      <c r="G49" s="168"/>
      <c r="H49" s="168"/>
      <c r="I49" s="168"/>
      <c r="J49" s="168"/>
      <c r="K49" s="168"/>
      <c r="L49" s="168"/>
      <c r="M49" s="168"/>
      <c r="N49" s="168"/>
    </row>
    <row r="50" spans="1:14" x14ac:dyDescent="0.2">
      <c r="A50" s="168"/>
      <c r="B50" s="168"/>
      <c r="C50" s="168"/>
      <c r="D50" s="168"/>
      <c r="E50" s="168"/>
      <c r="F50" s="168"/>
      <c r="G50" s="168"/>
      <c r="H50" s="168"/>
      <c r="I50" s="168"/>
      <c r="J50" s="168"/>
      <c r="K50" s="168"/>
      <c r="L50" s="168"/>
      <c r="M50" s="168"/>
      <c r="N50" s="168"/>
    </row>
    <row r="51" spans="1:14" x14ac:dyDescent="0.2">
      <c r="A51" s="168"/>
      <c r="B51" s="168"/>
      <c r="C51" s="168"/>
      <c r="D51" s="168"/>
      <c r="E51" s="168"/>
      <c r="F51" s="168"/>
      <c r="G51" s="168"/>
      <c r="H51" s="168"/>
      <c r="I51" s="168"/>
      <c r="J51" s="168"/>
      <c r="K51" s="168"/>
      <c r="L51" s="168"/>
      <c r="M51" s="168"/>
      <c r="N51" s="168"/>
    </row>
    <row r="52" spans="1:14" x14ac:dyDescent="0.2">
      <c r="A52" s="168"/>
      <c r="B52" s="168"/>
      <c r="C52" s="168"/>
      <c r="D52" s="168"/>
      <c r="E52" s="168"/>
      <c r="F52" s="168"/>
      <c r="G52" s="168"/>
      <c r="H52" s="168"/>
      <c r="I52" s="168"/>
      <c r="J52" s="168"/>
      <c r="K52" s="168"/>
      <c r="L52" s="168"/>
      <c r="M52" s="168"/>
      <c r="N52" s="168"/>
    </row>
    <row r="53" spans="1:14" x14ac:dyDescent="0.2">
      <c r="A53" s="168"/>
      <c r="B53" s="168"/>
      <c r="C53" s="168"/>
      <c r="D53" s="168"/>
      <c r="E53" s="168"/>
      <c r="F53" s="168"/>
      <c r="G53" s="168"/>
      <c r="H53" s="168"/>
      <c r="I53" s="168"/>
      <c r="J53" s="168"/>
      <c r="K53" s="168"/>
      <c r="L53" s="168"/>
      <c r="M53" s="168"/>
      <c r="N53" s="168"/>
    </row>
    <row r="54" spans="1:14" x14ac:dyDescent="0.2">
      <c r="A54" s="168"/>
      <c r="B54" s="168"/>
      <c r="C54" s="168"/>
      <c r="D54" s="168"/>
      <c r="E54" s="168"/>
      <c r="F54" s="168"/>
      <c r="G54" s="168"/>
      <c r="H54" s="168"/>
      <c r="I54" s="168"/>
      <c r="J54" s="168"/>
      <c r="K54" s="168"/>
      <c r="L54" s="168"/>
      <c r="M54" s="168"/>
      <c r="N54" s="168"/>
    </row>
    <row r="55" spans="1:14" x14ac:dyDescent="0.2">
      <c r="A55" s="168"/>
      <c r="B55" s="168"/>
      <c r="C55" s="168"/>
      <c r="D55" s="168"/>
      <c r="E55" s="168"/>
      <c r="F55" s="168"/>
      <c r="G55" s="168"/>
      <c r="H55" s="168"/>
      <c r="I55" s="168"/>
      <c r="J55" s="168"/>
      <c r="K55" s="168"/>
      <c r="L55" s="168"/>
      <c r="M55" s="168"/>
      <c r="N55" s="168"/>
    </row>
    <row r="56" spans="1:14" x14ac:dyDescent="0.2">
      <c r="A56" s="168"/>
      <c r="B56" s="168"/>
      <c r="C56" s="168"/>
      <c r="D56" s="168"/>
      <c r="E56" s="168"/>
      <c r="F56" s="168"/>
      <c r="G56" s="168"/>
      <c r="H56" s="168"/>
      <c r="I56" s="168"/>
      <c r="J56" s="168"/>
      <c r="K56" s="168"/>
      <c r="L56" s="168"/>
      <c r="M56" s="168"/>
      <c r="N56" s="168"/>
    </row>
    <row r="57" spans="1:14" x14ac:dyDescent="0.2">
      <c r="A57" s="168"/>
      <c r="B57" s="168"/>
      <c r="C57" s="168"/>
      <c r="D57" s="168"/>
      <c r="E57" s="168"/>
      <c r="F57" s="168"/>
      <c r="G57" s="168"/>
      <c r="H57" s="168"/>
      <c r="I57" s="168"/>
      <c r="J57" s="168"/>
      <c r="K57" s="168"/>
      <c r="L57" s="168"/>
      <c r="M57" s="168"/>
      <c r="N57" s="168"/>
    </row>
  </sheetData>
  <mergeCells count="3">
    <mergeCell ref="A1:N1"/>
    <mergeCell ref="A43:N43"/>
    <mergeCell ref="O19:R26"/>
  </mergeCells>
  <hyperlinks>
    <hyperlink ref="A1" location="'TravelSmart Calculator'!A1" display="Click here to return to the TravelSmart Calculator" xr:uid="{00000000-0004-0000-0200-000000000000}"/>
    <hyperlink ref="S26" location="'TravelSmart Calculator'!A1" display="'TravelSmart Calculator'!A1" xr:uid="{00000000-0004-0000-0200-000001000000}"/>
    <hyperlink ref="T26" location="'TravelSmart Calculator'!A1" display="'TravelSmart Calculator'!A1" xr:uid="{00000000-0004-0000-0200-000002000000}"/>
    <hyperlink ref="U26" location="'TravelSmart Calculator'!A1" display="'TravelSmart Calculator'!A1" xr:uid="{00000000-0004-0000-0200-000003000000}"/>
    <hyperlink ref="A43" location="'TravelSmart Calculator'!A1" display="Click here to return to the TravelSmart Calculator" xr:uid="{00000000-0004-0000-0200-000004000000}"/>
    <hyperlink ref="O19" location="'TravelSmart Calculator'!A1" display="Click here to return to the TravelSmart Calculator" xr:uid="{00000000-0004-0000-0200-000005000000}"/>
  </hyperlink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61"/>
  <sheetViews>
    <sheetView zoomScale="110" zoomScaleNormal="110" zoomScalePageLayoutView="150" workbookViewId="0">
      <selection activeCell="C13" sqref="C13"/>
    </sheetView>
  </sheetViews>
  <sheetFormatPr baseColWidth="10" defaultColWidth="11" defaultRowHeight="16" x14ac:dyDescent="0.2"/>
  <cols>
    <col min="1" max="1" width="36.6640625" customWidth="1"/>
    <col min="2" max="2" width="11" customWidth="1"/>
    <col min="3" max="3" width="15.33203125" customWidth="1"/>
    <col min="4" max="5" width="12.1640625" customWidth="1"/>
    <col min="6" max="6" width="12" customWidth="1"/>
    <col min="7" max="7" width="32.83203125" customWidth="1"/>
    <col min="11" max="11" width="11.5" customWidth="1"/>
    <col min="18" max="18" width="12.5" bestFit="1" customWidth="1"/>
  </cols>
  <sheetData>
    <row r="2" spans="1:18" x14ac:dyDescent="0.2">
      <c r="B2" t="s">
        <v>4</v>
      </c>
      <c r="F2" s="176" t="s">
        <v>166</v>
      </c>
    </row>
    <row r="3" spans="1:18" x14ac:dyDescent="0.2">
      <c r="B3" t="s">
        <v>5</v>
      </c>
      <c r="O3" s="23"/>
    </row>
    <row r="4" spans="1:18" ht="135" customHeight="1" x14ac:dyDescent="0.2">
      <c r="B4" s="223" t="s">
        <v>139</v>
      </c>
      <c r="C4" s="223"/>
      <c r="D4" s="223"/>
      <c r="E4" s="177">
        <v>15128</v>
      </c>
      <c r="F4" s="229" t="s">
        <v>171</v>
      </c>
      <c r="G4" s="230" t="s">
        <v>172</v>
      </c>
    </row>
    <row r="6" spans="1:18" x14ac:dyDescent="0.2">
      <c r="C6" s="23"/>
      <c r="F6" s="176" t="s">
        <v>166</v>
      </c>
      <c r="K6" t="s">
        <v>173</v>
      </c>
    </row>
    <row r="7" spans="1:18" s="6" customFormat="1" x14ac:dyDescent="0.2">
      <c r="B7" s="6" t="s">
        <v>6</v>
      </c>
      <c r="C7" s="6" t="s">
        <v>3</v>
      </c>
      <c r="D7" s="6" t="s">
        <v>7</v>
      </c>
      <c r="E7" s="6" t="s">
        <v>8</v>
      </c>
      <c r="F7" s="6" t="s">
        <v>9</v>
      </c>
      <c r="I7" s="6" t="s">
        <v>21</v>
      </c>
      <c r="J7" s="6" t="s">
        <v>22</v>
      </c>
      <c r="K7" s="6" t="s">
        <v>21</v>
      </c>
      <c r="L7" s="6" t="s">
        <v>22</v>
      </c>
      <c r="O7" s="6" t="s">
        <v>75</v>
      </c>
    </row>
    <row r="8" spans="1:18" s="111" customFormat="1" x14ac:dyDescent="0.2">
      <c r="A8" s="111" t="s">
        <v>114</v>
      </c>
      <c r="B8" s="178">
        <v>0.15540000000000001</v>
      </c>
      <c r="C8" s="178">
        <v>0.1787</v>
      </c>
      <c r="D8" s="178">
        <v>0.21129999999999999</v>
      </c>
      <c r="E8" s="178">
        <v>0.2137</v>
      </c>
      <c r="F8" s="178">
        <v>0.2064</v>
      </c>
      <c r="R8" s="111" t="s">
        <v>174</v>
      </c>
    </row>
    <row r="9" spans="1:18" s="111" customFormat="1" ht="19" x14ac:dyDescent="0.35">
      <c r="A9" s="111" t="s">
        <v>115</v>
      </c>
      <c r="B9" s="179">
        <v>0.17860000000000001</v>
      </c>
      <c r="C9" s="180">
        <v>0.22620000000000001</v>
      </c>
      <c r="D9" s="180">
        <v>0.3276</v>
      </c>
      <c r="E9" s="180">
        <v>0.25490000000000002</v>
      </c>
      <c r="F9" s="180">
        <v>0.2833</v>
      </c>
      <c r="R9" s="111">
        <v>4250</v>
      </c>
    </row>
    <row r="10" spans="1:18" s="4" customFormat="1" x14ac:dyDescent="0.2">
      <c r="A10" s="4" t="s">
        <v>112</v>
      </c>
      <c r="B10" s="112">
        <f>SUM(B8:B9)</f>
        <v>0.33400000000000002</v>
      </c>
      <c r="C10" s="112">
        <f>SUM(C8:C9)</f>
        <v>0.40490000000000004</v>
      </c>
      <c r="D10" s="112">
        <f>SUM(D8:D9)</f>
        <v>0.53889999999999993</v>
      </c>
      <c r="E10" s="112">
        <f>SUM(E8:E9)</f>
        <v>0.46860000000000002</v>
      </c>
      <c r="F10" s="112">
        <f>SUM(F8:F9)</f>
        <v>0.48970000000000002</v>
      </c>
      <c r="I10" s="4" t="s">
        <v>120</v>
      </c>
      <c r="K10" s="4" t="s">
        <v>120</v>
      </c>
      <c r="O10" s="4">
        <v>1</v>
      </c>
      <c r="R10" s="111">
        <v>15000</v>
      </c>
    </row>
    <row r="11" spans="1:18" x14ac:dyDescent="0.2">
      <c r="A11" s="30" t="s">
        <v>113</v>
      </c>
      <c r="I11" s="6" t="s">
        <v>76</v>
      </c>
      <c r="J11" s="113">
        <f>B10</f>
        <v>0.33400000000000002</v>
      </c>
      <c r="K11" s="6" t="str">
        <f>B14</f>
        <v>Green  $85</v>
      </c>
      <c r="L11" s="114">
        <v>85</v>
      </c>
      <c r="O11">
        <v>2</v>
      </c>
      <c r="R11" s="231">
        <f>+R9/R10</f>
        <v>0.28333333333333333</v>
      </c>
    </row>
    <row r="12" spans="1:18" x14ac:dyDescent="0.2">
      <c r="A12" s="30" t="s">
        <v>116</v>
      </c>
      <c r="I12" s="6" t="s">
        <v>77</v>
      </c>
      <c r="J12" s="15">
        <f>C10</f>
        <v>0.40490000000000004</v>
      </c>
      <c r="K12" s="6" t="str">
        <f>C14</f>
        <v>Gray   $42</v>
      </c>
      <c r="L12" s="24">
        <v>42</v>
      </c>
      <c r="O12">
        <v>3</v>
      </c>
    </row>
    <row r="13" spans="1:18" x14ac:dyDescent="0.2">
      <c r="I13" s="6" t="s">
        <v>78</v>
      </c>
      <c r="J13" s="15">
        <f>D10</f>
        <v>0.53889999999999993</v>
      </c>
      <c r="K13" s="6" t="str">
        <f>D14</f>
        <v>Red   $36</v>
      </c>
      <c r="L13" s="24">
        <v>36</v>
      </c>
      <c r="O13">
        <v>4</v>
      </c>
    </row>
    <row r="14" spans="1:18" x14ac:dyDescent="0.2">
      <c r="A14" t="s">
        <v>101</v>
      </c>
      <c r="B14" t="s">
        <v>160</v>
      </c>
      <c r="C14" t="s">
        <v>161</v>
      </c>
      <c r="D14" t="s">
        <v>162</v>
      </c>
      <c r="E14" t="s">
        <v>163</v>
      </c>
      <c r="F14" t="s">
        <v>164</v>
      </c>
      <c r="G14" t="s">
        <v>165</v>
      </c>
      <c r="I14" s="6" t="s">
        <v>153</v>
      </c>
      <c r="J14" s="15">
        <f>E10</f>
        <v>0.46860000000000002</v>
      </c>
      <c r="K14" s="6" t="str">
        <f>E14</f>
        <v>Yellow   $29</v>
      </c>
      <c r="L14" s="24">
        <v>29</v>
      </c>
      <c r="O14">
        <v>5</v>
      </c>
    </row>
    <row r="15" spans="1:18" x14ac:dyDescent="0.2">
      <c r="A15" t="s">
        <v>14</v>
      </c>
      <c r="B15" s="48" t="e">
        <f>VLOOKUP('TravelSmart Calculator'!B9,Calculations!$K$11:$L$16,2,FALSE)</f>
        <v>#N/A</v>
      </c>
      <c r="I15" s="6" t="s">
        <v>9</v>
      </c>
      <c r="J15" s="15">
        <f>F10</f>
        <v>0.48970000000000002</v>
      </c>
      <c r="K15" s="6" t="str">
        <f>F14</f>
        <v>Blue   $16</v>
      </c>
      <c r="L15" s="24">
        <v>16</v>
      </c>
      <c r="O15">
        <v>6</v>
      </c>
    </row>
    <row r="16" spans="1:18" x14ac:dyDescent="0.2">
      <c r="A16" t="s">
        <v>15</v>
      </c>
      <c r="B16" s="49">
        <v>3</v>
      </c>
      <c r="K16" s="6" t="str">
        <f>G14</f>
        <v>Daily Rate $3</v>
      </c>
      <c r="L16" s="24">
        <v>3</v>
      </c>
      <c r="O16">
        <v>7</v>
      </c>
    </row>
    <row r="17" spans="1:15" x14ac:dyDescent="0.2">
      <c r="A17" t="s">
        <v>20</v>
      </c>
      <c r="B17" s="50" t="e">
        <f>VLOOKUP('TravelSmart Calculator'!B10,Calculations!$I$11:$J$15,2,FALSE)</f>
        <v>#N/A</v>
      </c>
      <c r="C17" s="12" t="s">
        <v>80</v>
      </c>
    </row>
    <row r="19" spans="1:15" x14ac:dyDescent="0.2">
      <c r="A19" s="3" t="s">
        <v>124</v>
      </c>
      <c r="G19" s="3" t="s">
        <v>123</v>
      </c>
    </row>
    <row r="20" spans="1:15" x14ac:dyDescent="0.2">
      <c r="A20" s="8" t="s">
        <v>33</v>
      </c>
      <c r="B20" s="51" t="e">
        <f>$B$17*('TravelSmart Calculator'!B11*2)*(A28*'TravelSmart Calculator'!C25)</f>
        <v>#N/A</v>
      </c>
      <c r="C20" s="22"/>
      <c r="G20" s="1" t="s">
        <v>25</v>
      </c>
      <c r="H20" s="45" t="e">
        <f>$B$17*('TravelSmart Calculator'!B11*2)*(A28*'TravelSmart Calculator'!C16)</f>
        <v>#N/A</v>
      </c>
      <c r="I20" s="12"/>
    </row>
    <row r="21" spans="1:15" x14ac:dyDescent="0.2">
      <c r="A21" s="8" t="s">
        <v>19</v>
      </c>
      <c r="B21" s="52" t="e">
        <f>IF(C21&gt;H21,H21,C21)</f>
        <v>#N/A</v>
      </c>
      <c r="C21" s="53">
        <f>B16*'TravelSmart Calculator'!C25*Calculations!A28</f>
        <v>0</v>
      </c>
      <c r="D21" s="10" t="s">
        <v>35</v>
      </c>
      <c r="G21" s="1" t="s">
        <v>19</v>
      </c>
      <c r="H21" s="46" t="e">
        <f>B15*12</f>
        <v>#N/A</v>
      </c>
      <c r="I21" s="18" t="s">
        <v>32</v>
      </c>
      <c r="O21" s="23"/>
    </row>
    <row r="22" spans="1:15" x14ac:dyDescent="0.2">
      <c r="A22" s="8" t="s">
        <v>71</v>
      </c>
      <c r="B22" s="53">
        <f>(150/5)*('TravelSmart Calculator'!C26+'TravelSmart Calculator'!C27)</f>
        <v>0</v>
      </c>
      <c r="D22" s="10"/>
      <c r="G22" s="149" t="s">
        <v>71</v>
      </c>
      <c r="H22" s="46">
        <f>(150/5)*('TravelSmart Calculator'!C17+'TravelSmart Calculator'!C18)</f>
        <v>0</v>
      </c>
      <c r="I22" s="148" t="s">
        <v>132</v>
      </c>
      <c r="O22" s="23"/>
    </row>
    <row r="23" spans="1:15" x14ac:dyDescent="0.2">
      <c r="A23" s="8" t="s">
        <v>26</v>
      </c>
      <c r="B23" s="55" t="e">
        <f>$B$17*('TravelSmart Calculator'!$B$11)*(A28*'TravelSmart Calculator'!C28)</f>
        <v>#N/A</v>
      </c>
      <c r="C23" s="12" t="s">
        <v>36</v>
      </c>
      <c r="G23" s="1" t="s">
        <v>26</v>
      </c>
      <c r="H23" s="47" t="e">
        <f>$B$17*('TravelSmart Calculator'!$B$11)*(A28*'TravelSmart Calculator'!C19)</f>
        <v>#N/A</v>
      </c>
    </row>
    <row r="24" spans="1:15" ht="67" x14ac:dyDescent="0.75">
      <c r="A24" s="8" t="s">
        <v>34</v>
      </c>
      <c r="B24" s="54" t="e">
        <f>SUM(B20:B23)</f>
        <v>#N/A</v>
      </c>
      <c r="G24" s="1" t="s">
        <v>23</v>
      </c>
      <c r="H24" s="46" t="e">
        <f>H20+H21+H23+H22</f>
        <v>#N/A</v>
      </c>
      <c r="K24" s="155"/>
      <c r="L24" s="155"/>
      <c r="M24" s="155"/>
      <c r="N24" s="157"/>
    </row>
    <row r="25" spans="1:15" ht="67" x14ac:dyDescent="0.75">
      <c r="K25" s="154"/>
      <c r="L25" s="154"/>
      <c r="M25" s="154"/>
      <c r="N25" s="157"/>
    </row>
    <row r="26" spans="1:15" x14ac:dyDescent="0.2">
      <c r="K26" s="155" t="s">
        <v>138</v>
      </c>
      <c r="L26" s="155"/>
      <c r="M26" s="155"/>
    </row>
    <row r="27" spans="1:15" x14ac:dyDescent="0.2">
      <c r="K27" s="155"/>
      <c r="L27" s="155"/>
      <c r="M27" s="155"/>
    </row>
    <row r="28" spans="1:15" x14ac:dyDescent="0.2">
      <c r="A28" s="16">
        <v>48</v>
      </c>
      <c r="B28" t="s">
        <v>24</v>
      </c>
      <c r="E28" t="s">
        <v>28</v>
      </c>
      <c r="G28" t="s">
        <v>29</v>
      </c>
      <c r="H28" t="s">
        <v>30</v>
      </c>
      <c r="K28" s="154" t="s">
        <v>31</v>
      </c>
      <c r="L28" s="154"/>
      <c r="M28" s="154"/>
    </row>
    <row r="29" spans="1:15" x14ac:dyDescent="0.2">
      <c r="A29" s="16">
        <f>48*5</f>
        <v>240</v>
      </c>
      <c r="B29" t="s">
        <v>27</v>
      </c>
      <c r="E29" s="15">
        <f>A29*B16</f>
        <v>720</v>
      </c>
      <c r="G29" s="15">
        <f>(A29/5)*4*B16</f>
        <v>576</v>
      </c>
      <c r="H29" s="15">
        <f>(A29/5)*3*B16</f>
        <v>432</v>
      </c>
      <c r="K29" s="15">
        <f>(A29/5)*2*B16</f>
        <v>288</v>
      </c>
    </row>
    <row r="30" spans="1:15" x14ac:dyDescent="0.2">
      <c r="A30">
        <f>(52*5)-26.5</f>
        <v>233.5</v>
      </c>
      <c r="B30" t="s">
        <v>18</v>
      </c>
    </row>
    <row r="31" spans="1:15" x14ac:dyDescent="0.2">
      <c r="A31" t="s">
        <v>16</v>
      </c>
      <c r="B31" t="s">
        <v>17</v>
      </c>
    </row>
    <row r="34" spans="1:4" x14ac:dyDescent="0.2">
      <c r="A34" t="s">
        <v>37</v>
      </c>
      <c r="C34" s="130" t="s">
        <v>126</v>
      </c>
    </row>
    <row r="35" spans="1:4" x14ac:dyDescent="0.2">
      <c r="A35" t="s">
        <v>38</v>
      </c>
      <c r="C35" s="130" t="s">
        <v>125</v>
      </c>
    </row>
    <row r="38" spans="1:4" x14ac:dyDescent="0.2">
      <c r="A38" t="s">
        <v>53</v>
      </c>
      <c r="D38" s="182" t="s">
        <v>170</v>
      </c>
    </row>
    <row r="39" spans="1:4" x14ac:dyDescent="0.2">
      <c r="A39" s="181" t="s">
        <v>167</v>
      </c>
      <c r="B39" t="s">
        <v>168</v>
      </c>
    </row>
    <row r="40" spans="1:4" x14ac:dyDescent="0.2">
      <c r="A40" s="25">
        <v>13448</v>
      </c>
      <c r="B40" t="s">
        <v>57</v>
      </c>
    </row>
    <row r="41" spans="1:4" x14ac:dyDescent="0.2">
      <c r="A41" s="27">
        <v>0.89</v>
      </c>
      <c r="B41" t="s">
        <v>58</v>
      </c>
    </row>
    <row r="42" spans="1:4" x14ac:dyDescent="0.2">
      <c r="B42" s="10" t="s">
        <v>169</v>
      </c>
    </row>
    <row r="43" spans="1:4" x14ac:dyDescent="0.2">
      <c r="B43" s="56"/>
    </row>
    <row r="44" spans="1:4" x14ac:dyDescent="0.2">
      <c r="A44" t="s">
        <v>55</v>
      </c>
      <c r="B44" t="s">
        <v>54</v>
      </c>
    </row>
    <row r="45" spans="1:4" x14ac:dyDescent="0.2">
      <c r="A45">
        <f>('TravelSmart Calculator'!B11*2)*'TravelSmart Calculator'!C16*4</f>
        <v>0</v>
      </c>
      <c r="B45">
        <f>(('TravelSmart Calculator'!B11*2*'TravelSmart Calculator'!C25)+('TravelSmart Calculator'!B11*2*'TravelSmart Calculator'!C28*0.5))*4</f>
        <v>0</v>
      </c>
    </row>
    <row r="47" spans="1:4" x14ac:dyDescent="0.2">
      <c r="B47">
        <f>A45-B45</f>
        <v>0</v>
      </c>
      <c r="C47" t="s">
        <v>56</v>
      </c>
    </row>
    <row r="49" spans="1:9" x14ac:dyDescent="0.2">
      <c r="B49" s="25">
        <f>B47*A41</f>
        <v>0</v>
      </c>
      <c r="C49" t="s">
        <v>102</v>
      </c>
    </row>
    <row r="51" spans="1:9" x14ac:dyDescent="0.2">
      <c r="B51" s="27">
        <f>B49*12</f>
        <v>0</v>
      </c>
      <c r="C51" t="s">
        <v>103</v>
      </c>
    </row>
    <row r="52" spans="1:9" x14ac:dyDescent="0.2">
      <c r="B52" s="27"/>
    </row>
    <row r="53" spans="1:9" x14ac:dyDescent="0.2">
      <c r="A53" t="s">
        <v>127</v>
      </c>
      <c r="B53" s="26"/>
    </row>
    <row r="54" spans="1:9" x14ac:dyDescent="0.2">
      <c r="A54" s="10" t="s">
        <v>128</v>
      </c>
      <c r="B54" s="26"/>
      <c r="D54" s="10" t="s">
        <v>129</v>
      </c>
    </row>
    <row r="55" spans="1:9" x14ac:dyDescent="0.2">
      <c r="B55" s="26">
        <v>48</v>
      </c>
      <c r="C55" t="s">
        <v>130</v>
      </c>
    </row>
    <row r="56" spans="1:9" x14ac:dyDescent="0.2">
      <c r="B56" s="26"/>
    </row>
    <row r="57" spans="1:9" x14ac:dyDescent="0.2">
      <c r="B57" s="26">
        <f>B51/B55</f>
        <v>0</v>
      </c>
      <c r="C57" t="s">
        <v>131</v>
      </c>
    </row>
    <row r="58" spans="1:9" ht="22" customHeight="1" x14ac:dyDescent="0.2">
      <c r="G58" s="155"/>
      <c r="H58" s="155"/>
      <c r="I58" s="155"/>
    </row>
    <row r="59" spans="1:9" x14ac:dyDescent="0.2">
      <c r="B59" s="26" t="e">
        <f>B49/B51</f>
        <v>#DIV/0!</v>
      </c>
      <c r="G59" s="154"/>
      <c r="H59" s="154"/>
      <c r="I59" s="154"/>
    </row>
    <row r="60" spans="1:9" x14ac:dyDescent="0.2">
      <c r="A60" s="105" t="s">
        <v>104</v>
      </c>
      <c r="B60">
        <f>0.039*2000</f>
        <v>78</v>
      </c>
      <c r="C60" t="s">
        <v>106</v>
      </c>
      <c r="G60" s="156"/>
      <c r="H60" s="156"/>
      <c r="I60" s="156"/>
    </row>
    <row r="61" spans="1:9" x14ac:dyDescent="0.2">
      <c r="A61" s="105" t="s">
        <v>105</v>
      </c>
      <c r="B61" s="26">
        <f>B51/B60</f>
        <v>0</v>
      </c>
      <c r="C61" t="s">
        <v>107</v>
      </c>
      <c r="G61" s="154"/>
      <c r="H61" s="154"/>
      <c r="I61" s="154"/>
    </row>
  </sheetData>
  <mergeCells count="1">
    <mergeCell ref="B4:D4"/>
  </mergeCells>
  <hyperlinks>
    <hyperlink ref="F2" r:id="rId1" xr:uid="{D0A00305-90BD-474D-B5B5-7B182199E8C7}"/>
    <hyperlink ref="F6" r:id="rId2" xr:uid="{2DB89509-53E5-3541-BE22-CC00E8BB689C}"/>
    <hyperlink ref="D38" r:id="rId3" xr:uid="{924023BA-7788-464A-9DA3-2841FC73153B}"/>
    <hyperlink ref="G4" r:id="rId4" xr:uid="{1EDF24E0-BA14-3C4F-BA4C-D6CAAA3AC920}"/>
  </hyperlinks>
  <pageMargins left="0.75" right="0.75" top="1" bottom="1" header="0.5" footer="0.5"/>
  <pageSetup orientation="portrait" horizontalDpi="4294967292" verticalDpi="4294967292"/>
  <legacyDrawing r:id="rId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6"/>
  <sheetViews>
    <sheetView topLeftCell="A11" zoomScale="175" zoomScaleNormal="175" zoomScalePageLayoutView="175" workbookViewId="0">
      <selection activeCell="E42" sqref="E42:J46"/>
    </sheetView>
  </sheetViews>
  <sheetFormatPr baseColWidth="10" defaultColWidth="11" defaultRowHeight="16" x14ac:dyDescent="0.2"/>
  <cols>
    <col min="1" max="1" width="20.33203125" customWidth="1"/>
    <col min="2" max="2" width="12.1640625" style="3" customWidth="1"/>
    <col min="3" max="3" width="5.5" customWidth="1"/>
    <col min="4" max="4" width="34.83203125" customWidth="1"/>
    <col min="5" max="5" width="14.83203125" customWidth="1"/>
    <col min="6" max="6" width="8.33203125" customWidth="1"/>
    <col min="8" max="8" width="11.33203125" style="3" customWidth="1"/>
  </cols>
  <sheetData>
    <row r="1" spans="1:14" x14ac:dyDescent="0.2">
      <c r="A1" s="4" t="s">
        <v>10</v>
      </c>
    </row>
    <row r="2" spans="1:14" x14ac:dyDescent="0.2">
      <c r="E2" s="3" t="s">
        <v>1</v>
      </c>
    </row>
    <row r="3" spans="1:14" ht="17" thickBot="1" x14ac:dyDescent="0.25">
      <c r="A3" s="4" t="s">
        <v>11</v>
      </c>
      <c r="E3" s="3" t="s">
        <v>62</v>
      </c>
    </row>
    <row r="4" spans="1:14" ht="17" thickBot="1" x14ac:dyDescent="0.25">
      <c r="A4" s="4" t="s">
        <v>44</v>
      </c>
      <c r="E4" s="5" t="s">
        <v>45</v>
      </c>
    </row>
    <row r="5" spans="1:14" ht="8" customHeight="1" thickBot="1" x14ac:dyDescent="0.25">
      <c r="A5" s="13"/>
    </row>
    <row r="6" spans="1:14" ht="17" thickBot="1" x14ac:dyDescent="0.25">
      <c r="A6" s="13" t="s">
        <v>12</v>
      </c>
      <c r="E6" s="5" t="s">
        <v>3</v>
      </c>
    </row>
    <row r="7" spans="1:14" ht="8" customHeight="1" thickBot="1" x14ac:dyDescent="0.25">
      <c r="A7" s="13"/>
    </row>
    <row r="8" spans="1:14" ht="17" thickBot="1" x14ac:dyDescent="0.25">
      <c r="A8" s="14" t="s">
        <v>13</v>
      </c>
      <c r="E8" s="5">
        <v>10</v>
      </c>
    </row>
    <row r="9" spans="1:14" ht="8" customHeight="1" x14ac:dyDescent="0.2">
      <c r="A9" s="14"/>
      <c r="E9" s="11"/>
    </row>
    <row r="10" spans="1:14" x14ac:dyDescent="0.2">
      <c r="A10" s="14"/>
      <c r="D10" s="11"/>
      <c r="N10" t="s">
        <v>66</v>
      </c>
    </row>
    <row r="11" spans="1:14" x14ac:dyDescent="0.2">
      <c r="A11" s="224" t="s">
        <v>42</v>
      </c>
      <c r="B11" s="225"/>
      <c r="C11" s="225"/>
      <c r="G11" s="225" t="s">
        <v>2</v>
      </c>
      <c r="H11" s="225"/>
      <c r="I11" s="225"/>
      <c r="N11" t="s">
        <v>67</v>
      </c>
    </row>
    <row r="12" spans="1:14" x14ac:dyDescent="0.2">
      <c r="A12" s="225"/>
      <c r="B12" s="225"/>
      <c r="C12" s="225"/>
      <c r="D12" s="23"/>
      <c r="G12" s="225"/>
      <c r="H12" s="225"/>
      <c r="I12" s="225"/>
      <c r="N12" t="s">
        <v>68</v>
      </c>
    </row>
    <row r="13" spans="1:14" x14ac:dyDescent="0.2">
      <c r="B13" s="3" t="s">
        <v>1</v>
      </c>
      <c r="H13" s="3" t="s">
        <v>1</v>
      </c>
    </row>
    <row r="14" spans="1:14" ht="17" thickBot="1" x14ac:dyDescent="0.25">
      <c r="B14" s="3" t="s">
        <v>0</v>
      </c>
      <c r="C14" s="23"/>
      <c r="H14" s="3" t="s">
        <v>0</v>
      </c>
      <c r="I14" s="23"/>
    </row>
    <row r="15" spans="1:14" ht="17" thickBot="1" x14ac:dyDescent="0.25">
      <c r="B15" s="5">
        <v>0</v>
      </c>
      <c r="C15" t="s">
        <v>39</v>
      </c>
      <c r="H15" s="7">
        <v>2</v>
      </c>
      <c r="I15" t="s">
        <v>46</v>
      </c>
    </row>
    <row r="16" spans="1:14" ht="7" customHeight="1" thickBot="1" x14ac:dyDescent="0.25">
      <c r="B16" s="6"/>
      <c r="H16" s="6"/>
    </row>
    <row r="17" spans="1:17" ht="17" thickBot="1" x14ac:dyDescent="0.25">
      <c r="B17" s="5">
        <v>0</v>
      </c>
      <c r="C17" t="s">
        <v>40</v>
      </c>
      <c r="H17" s="7"/>
      <c r="I17" t="s">
        <v>47</v>
      </c>
      <c r="O17" s="23"/>
      <c r="P17" t="s">
        <v>69</v>
      </c>
    </row>
    <row r="18" spans="1:17" ht="7" customHeight="1" thickBot="1" x14ac:dyDescent="0.25">
      <c r="B18" s="6"/>
      <c r="H18" s="6"/>
    </row>
    <row r="19" spans="1:17" ht="17" thickBot="1" x14ac:dyDescent="0.25">
      <c r="B19" s="5">
        <v>4</v>
      </c>
      <c r="C19" t="s">
        <v>43</v>
      </c>
      <c r="H19" s="7"/>
      <c r="I19" t="s">
        <v>48</v>
      </c>
    </row>
    <row r="20" spans="1:17" ht="7" customHeight="1" thickBot="1" x14ac:dyDescent="0.25">
      <c r="B20" s="6"/>
      <c r="H20" s="6"/>
    </row>
    <row r="21" spans="1:17" ht="17" thickBot="1" x14ac:dyDescent="0.25">
      <c r="B21" s="5">
        <v>5</v>
      </c>
      <c r="C21" t="s">
        <v>41</v>
      </c>
      <c r="H21" s="7">
        <v>0</v>
      </c>
      <c r="I21" t="s">
        <v>49</v>
      </c>
    </row>
    <row r="22" spans="1:17" x14ac:dyDescent="0.2">
      <c r="I22" s="23"/>
    </row>
    <row r="23" spans="1:17" ht="7" customHeight="1" x14ac:dyDescent="0.2">
      <c r="B23" s="6"/>
      <c r="H23" s="6"/>
    </row>
    <row r="24" spans="1:17" x14ac:dyDescent="0.2">
      <c r="B24" s="9" t="s">
        <v>50</v>
      </c>
      <c r="H24" s="9" t="s">
        <v>51</v>
      </c>
    </row>
    <row r="25" spans="1:17" ht="7" customHeight="1" x14ac:dyDescent="0.2">
      <c r="B25" s="6"/>
      <c r="H25" s="6"/>
    </row>
    <row r="26" spans="1:17" ht="17" thickBot="1" x14ac:dyDescent="0.25">
      <c r="B26" s="17" t="e">
        <f>Calculations!B24/12</f>
        <v>#N/A</v>
      </c>
      <c r="C26" s="23"/>
      <c r="H26" s="17" t="e">
        <f>Calculations!H24/12</f>
        <v>#N/A</v>
      </c>
    </row>
    <row r="27" spans="1:17" ht="17" thickBot="1" x14ac:dyDescent="0.25">
      <c r="B27" s="19" t="e">
        <f>H26-B26</f>
        <v>#N/A</v>
      </c>
      <c r="C27" s="20" t="s">
        <v>52</v>
      </c>
      <c r="D27" s="21"/>
      <c r="H27" s="17"/>
    </row>
    <row r="28" spans="1:17" ht="17" thickBot="1" x14ac:dyDescent="0.25">
      <c r="B28" s="2" t="s">
        <v>65</v>
      </c>
      <c r="H28" s="2"/>
    </row>
    <row r="29" spans="1:17" ht="17" thickBot="1" x14ac:dyDescent="0.25">
      <c r="B29" s="226" t="e">
        <f>IF(Calculations!H21&gt;Calculations!C21,Calculations!C35,Calculations!#REF!)</f>
        <v>#N/A</v>
      </c>
      <c r="C29" s="227"/>
      <c r="D29" s="228"/>
      <c r="H29" s="2"/>
    </row>
    <row r="30" spans="1:17" x14ac:dyDescent="0.2">
      <c r="B30" s="2"/>
      <c r="H30" s="2"/>
      <c r="Q30" t="s">
        <v>70</v>
      </c>
    </row>
    <row r="31" spans="1:17" x14ac:dyDescent="0.2">
      <c r="C31" s="10"/>
    </row>
    <row r="32" spans="1:17" x14ac:dyDescent="0.2">
      <c r="A32" s="4" t="s">
        <v>63</v>
      </c>
      <c r="C32" s="10"/>
    </row>
    <row r="33" spans="1:10" x14ac:dyDescent="0.2">
      <c r="A33" s="10" t="s">
        <v>64</v>
      </c>
      <c r="C33" s="29">
        <f>Calculations!B49</f>
        <v>0</v>
      </c>
      <c r="D33" s="10" t="s">
        <v>61</v>
      </c>
    </row>
    <row r="34" spans="1:10" x14ac:dyDescent="0.2">
      <c r="A34" s="10" t="s">
        <v>59</v>
      </c>
      <c r="C34" s="28" t="e">
        <f>Calculations!B59</f>
        <v>#DIV/0!</v>
      </c>
      <c r="D34" s="10" t="s">
        <v>60</v>
      </c>
    </row>
    <row r="35" spans="1:10" x14ac:dyDescent="0.2">
      <c r="A35" s="10"/>
      <c r="B35" s="28"/>
      <c r="C35" s="10"/>
    </row>
    <row r="36" spans="1:10" x14ac:dyDescent="0.2">
      <c r="A36" s="10"/>
      <c r="B36" s="28"/>
      <c r="C36" s="10"/>
      <c r="H36" s="31" t="s">
        <v>72</v>
      </c>
    </row>
    <row r="37" spans="1:10" x14ac:dyDescent="0.2">
      <c r="A37" s="10"/>
      <c r="B37" s="28"/>
      <c r="C37" s="10"/>
    </row>
    <row r="38" spans="1:10" x14ac:dyDescent="0.2">
      <c r="B38" s="28"/>
      <c r="C38" s="10"/>
    </row>
    <row r="39" spans="1:10" x14ac:dyDescent="0.2">
      <c r="C39" s="23"/>
    </row>
    <row r="41" spans="1:10" x14ac:dyDescent="0.2">
      <c r="C41" s="23"/>
    </row>
    <row r="42" spans="1:10" x14ac:dyDescent="0.2">
      <c r="E42" s="67"/>
      <c r="F42" s="67"/>
      <c r="G42" s="67"/>
      <c r="H42" s="68"/>
      <c r="I42" s="67"/>
      <c r="J42" s="67"/>
    </row>
    <row r="43" spans="1:10" x14ac:dyDescent="0.2">
      <c r="E43" s="67"/>
      <c r="F43" s="67"/>
      <c r="G43" s="67"/>
      <c r="H43" s="68"/>
      <c r="I43" s="67"/>
      <c r="J43" s="67"/>
    </row>
    <row r="44" spans="1:10" x14ac:dyDescent="0.2">
      <c r="C44" s="23"/>
      <c r="E44" s="67"/>
      <c r="F44" s="67"/>
      <c r="G44" s="67"/>
      <c r="H44" s="67"/>
      <c r="I44" s="67"/>
      <c r="J44" s="67"/>
    </row>
    <row r="45" spans="1:10" x14ac:dyDescent="0.2">
      <c r="C45" s="23"/>
      <c r="E45" s="67"/>
      <c r="F45" s="67"/>
      <c r="G45" s="68"/>
      <c r="H45" s="68"/>
      <c r="I45" s="68"/>
      <c r="J45" s="67"/>
    </row>
    <row r="46" spans="1:10" x14ac:dyDescent="0.2">
      <c r="E46" s="67"/>
      <c r="F46" s="67"/>
      <c r="G46" s="68"/>
      <c r="H46" s="68"/>
      <c r="I46" s="68"/>
      <c r="J46" s="67"/>
    </row>
  </sheetData>
  <mergeCells count="3">
    <mergeCell ref="A11:C12"/>
    <mergeCell ref="G11:I12"/>
    <mergeCell ref="B29:D29"/>
  </mergeCells>
  <pageMargins left="0.75" right="0.75" top="1" bottom="1" header="0.5" footer="0.5"/>
  <pageSetup orientation="portrait" horizontalDpi="4294967292" verticalDpi="429496729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400-000000000000}">
          <x14:formula1>
            <xm:f>Calculations!$B$14:$G$14</xm:f>
          </x14:formula1>
          <xm:sqref>E4</xm:sqref>
        </x14:dataValidation>
        <x14:dataValidation type="list" showInputMessage="1" showErrorMessage="1" xr:uid="{00000000-0002-0000-0400-000001000000}">
          <x14:formula1>
            <xm:f>Calculations!$I$11:$I$15</xm:f>
          </x14:formula1>
          <xm:sqref>E6</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TravelSmart Calculator</vt:lpstr>
      <vt:lpstr>Details - Keep or Cancel Permit</vt:lpstr>
      <vt:lpstr>Campus Parking Map</vt:lpstr>
      <vt:lpstr>Calculations</vt:lpstr>
      <vt:lpstr>TSCalc-Draft 1</vt:lpstr>
    </vt:vector>
  </TitlesOfParts>
  <Company>Verdis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 Carne</dc:creator>
  <cp:lastModifiedBy>Arnaud MANAS</cp:lastModifiedBy>
  <dcterms:created xsi:type="dcterms:W3CDTF">2015-04-07T14:45:40Z</dcterms:created>
  <dcterms:modified xsi:type="dcterms:W3CDTF">2021-06-01T12:54:13Z</dcterms:modified>
</cp:coreProperties>
</file>